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Š braće Radić\Desktop\Ana\2023\Financijski izvještaji\Financijski plan proračuna 2024-2026\"/>
    </mc:Choice>
  </mc:AlternateContent>
  <xr:revisionPtr revIDLastSave="0" documentId="13_ncr:1_{4F0E555A-5292-4F7B-BEE7-C4DCD482311F}" xr6:coauthVersionLast="37" xr6:coauthVersionMax="37" xr10:uidLastSave="{00000000-0000-0000-0000-000000000000}"/>
  <bookViews>
    <workbookView xWindow="0" yWindow="0" windowWidth="21585" windowHeight="7920" tabRatio="785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8" l="1"/>
  <c r="B18" i="8" l="1"/>
  <c r="D36" i="3"/>
  <c r="F36" i="3"/>
  <c r="G36" i="3"/>
  <c r="H36" i="3"/>
  <c r="E35" i="3"/>
  <c r="E36" i="3"/>
  <c r="D11" i="3"/>
  <c r="D10" i="3" s="1"/>
  <c r="E11" i="3"/>
  <c r="E10" i="3" s="1"/>
  <c r="G12" i="10" l="1"/>
  <c r="G9" i="10"/>
  <c r="H11" i="3"/>
  <c r="H10" i="3" s="1"/>
  <c r="J9" i="10" s="1"/>
  <c r="J8" i="10" s="1"/>
  <c r="G11" i="3"/>
  <c r="G10" i="3" s="1"/>
  <c r="I9" i="10" s="1"/>
  <c r="I8" i="10" s="1"/>
  <c r="F11" i="3"/>
  <c r="F10" i="3" s="1"/>
  <c r="H9" i="10" s="1"/>
  <c r="G35" i="3"/>
  <c r="I12" i="10" s="1"/>
  <c r="H35" i="3"/>
  <c r="J12" i="10" s="1"/>
  <c r="F35" i="3"/>
  <c r="H12" i="10" s="1"/>
  <c r="D35" i="3"/>
  <c r="F12" i="10" s="1"/>
  <c r="B29" i="8"/>
  <c r="B28" i="8" s="1"/>
  <c r="E117" i="7" l="1"/>
  <c r="E116" i="7" s="1"/>
  <c r="E115" i="7" s="1"/>
  <c r="E111" i="7" s="1"/>
  <c r="F111" i="7"/>
  <c r="I113" i="7"/>
  <c r="I112" i="7" s="1"/>
  <c r="H113" i="7"/>
  <c r="H112" i="7" s="1"/>
  <c r="G113" i="7"/>
  <c r="G112" i="7" s="1"/>
  <c r="E125" i="7"/>
  <c r="E124" i="7" s="1"/>
  <c r="E123" i="7" s="1"/>
  <c r="E119" i="7" s="1"/>
  <c r="E101" i="7"/>
  <c r="E100" i="7" s="1"/>
  <c r="E86" i="7"/>
  <c r="E59" i="7"/>
  <c r="E58" i="7" s="1"/>
  <c r="E45" i="7"/>
  <c r="E44" i="7" s="1"/>
  <c r="E43" i="7" s="1"/>
  <c r="E42" i="7" s="1"/>
  <c r="E41" i="7" s="1"/>
  <c r="E38" i="7" s="1"/>
  <c r="I39" i="7"/>
  <c r="I38" i="7" s="1"/>
  <c r="H39" i="7"/>
  <c r="H38" i="7" s="1"/>
  <c r="G39" i="7"/>
  <c r="G38" i="7" s="1"/>
  <c r="E36" i="7"/>
  <c r="E35" i="7" s="1"/>
  <c r="E34" i="7" s="1"/>
  <c r="E33" i="7"/>
  <c r="E32" i="7"/>
  <c r="E31" i="7" s="1"/>
  <c r="E30" i="7" s="1"/>
  <c r="E18" i="7"/>
  <c r="E17" i="7" s="1"/>
  <c r="E16" i="7" s="1"/>
  <c r="E7" i="7" l="1"/>
  <c r="E6" i="7" s="1"/>
  <c r="F70" i="7"/>
  <c r="F141" i="7"/>
  <c r="F140" i="7"/>
  <c r="F125" i="7"/>
  <c r="F126" i="7"/>
  <c r="I121" i="7"/>
  <c r="I120" i="7" s="1"/>
  <c r="H121" i="7"/>
  <c r="H120" i="7" s="1"/>
  <c r="G121" i="7"/>
  <c r="G120" i="7" s="1"/>
  <c r="F101" i="7"/>
  <c r="F100" i="7" s="1"/>
  <c r="F95" i="7"/>
  <c r="F87" i="7"/>
  <c r="F74" i="7"/>
  <c r="I82" i="7"/>
  <c r="I81" i="7" s="1"/>
  <c r="H82" i="7"/>
  <c r="H81" i="7" s="1"/>
  <c r="G82" i="7"/>
  <c r="G81" i="7" s="1"/>
  <c r="F59" i="7"/>
  <c r="F58" i="7" s="1"/>
  <c r="F51" i="7"/>
  <c r="F50" i="7" s="1"/>
  <c r="F54" i="7"/>
  <c r="F56" i="7"/>
  <c r="F44" i="7"/>
  <c r="F43" i="7" s="1"/>
  <c r="F42" i="7" s="1"/>
  <c r="F41" i="7" s="1"/>
  <c r="F33" i="7"/>
  <c r="F32" i="7" s="1"/>
  <c r="F31" i="7" s="1"/>
  <c r="F30" i="7" s="1"/>
  <c r="F22" i="7"/>
  <c r="F19" i="7"/>
  <c r="F18" i="7" s="1"/>
  <c r="F17" i="7" s="1"/>
  <c r="F16" i="7" s="1"/>
  <c r="F139" i="7" l="1"/>
  <c r="F138" i="7" s="1"/>
  <c r="F134" i="7" s="1"/>
  <c r="F124" i="7"/>
  <c r="F123" i="7" s="1"/>
  <c r="F119" i="7" s="1"/>
  <c r="F53" i="7"/>
  <c r="F49" i="7" s="1"/>
  <c r="F86" i="7"/>
  <c r="F7" i="7"/>
  <c r="H136" i="7"/>
  <c r="H135" i="7" s="1"/>
  <c r="I136" i="7"/>
  <c r="I135" i="7" s="1"/>
  <c r="G136" i="7"/>
  <c r="G135" i="7" s="1"/>
  <c r="G140" i="7"/>
  <c r="G141" i="7"/>
  <c r="I139" i="7"/>
  <c r="I138" i="7" s="1"/>
  <c r="I134" i="7" s="1"/>
  <c r="H139" i="7"/>
  <c r="H138" i="7" s="1"/>
  <c r="I132" i="7"/>
  <c r="H132" i="7"/>
  <c r="G132" i="7"/>
  <c r="G131" i="7" s="1"/>
  <c r="I129" i="7"/>
  <c r="I128" i="7" s="1"/>
  <c r="H129" i="7"/>
  <c r="H128" i="7" s="1"/>
  <c r="G129" i="7"/>
  <c r="G128" i="7" s="1"/>
  <c r="I109" i="7"/>
  <c r="I108" i="7" s="1"/>
  <c r="I107" i="7" s="1"/>
  <c r="H109" i="7"/>
  <c r="H108" i="7" s="1"/>
  <c r="H107" i="7" s="1"/>
  <c r="G109" i="7"/>
  <c r="G108" i="7" s="1"/>
  <c r="G107" i="7" s="1"/>
  <c r="I105" i="7"/>
  <c r="I104" i="7" s="1"/>
  <c r="H105" i="7"/>
  <c r="H104" i="7" s="1"/>
  <c r="G105" i="7"/>
  <c r="G104" i="7" s="1"/>
  <c r="I102" i="7"/>
  <c r="H102" i="7"/>
  <c r="G102" i="7"/>
  <c r="I98" i="7"/>
  <c r="H98" i="7"/>
  <c r="G98" i="7"/>
  <c r="I96" i="7"/>
  <c r="H96" i="7"/>
  <c r="G96" i="7"/>
  <c r="H93" i="7"/>
  <c r="H92" i="7" s="1"/>
  <c r="I93" i="7"/>
  <c r="I92" i="7" s="1"/>
  <c r="G93" i="7"/>
  <c r="G92" i="7" s="1"/>
  <c r="I91" i="7"/>
  <c r="I90" i="7" s="1"/>
  <c r="H91" i="7"/>
  <c r="H90" i="7" s="1"/>
  <c r="G91" i="7"/>
  <c r="G90" i="7" s="1"/>
  <c r="I88" i="7"/>
  <c r="H88" i="7"/>
  <c r="G88" i="7"/>
  <c r="I76" i="7"/>
  <c r="I75" i="7" s="1"/>
  <c r="I74" i="7" s="1"/>
  <c r="H76" i="7"/>
  <c r="H75" i="7" s="1"/>
  <c r="H74" i="7" s="1"/>
  <c r="G76" i="7"/>
  <c r="G75" i="7" s="1"/>
  <c r="G74" i="7" s="1"/>
  <c r="H72" i="7"/>
  <c r="H71" i="7" s="1"/>
  <c r="H70" i="7" s="1"/>
  <c r="I72" i="7"/>
  <c r="I71" i="7" s="1"/>
  <c r="I70" i="7" s="1"/>
  <c r="G72" i="7"/>
  <c r="G71" i="7" s="1"/>
  <c r="G70" i="7" s="1"/>
  <c r="I68" i="7"/>
  <c r="I67" i="7" s="1"/>
  <c r="H68" i="7"/>
  <c r="H67" i="7" s="1"/>
  <c r="G68" i="7"/>
  <c r="G67" i="7" s="1"/>
  <c r="I60" i="7"/>
  <c r="H60" i="7"/>
  <c r="G60" i="7"/>
  <c r="H62" i="7"/>
  <c r="I62" i="7"/>
  <c r="G62" i="7"/>
  <c r="I65" i="7"/>
  <c r="I64" i="7" s="1"/>
  <c r="H65" i="7"/>
  <c r="H64" i="7" s="1"/>
  <c r="G65" i="7"/>
  <c r="G64" i="7" s="1"/>
  <c r="H56" i="7"/>
  <c r="I56" i="7"/>
  <c r="G56" i="7"/>
  <c r="H51" i="7"/>
  <c r="H50" i="7" s="1"/>
  <c r="I51" i="7"/>
  <c r="I50" i="7" s="1"/>
  <c r="G51" i="7"/>
  <c r="G50" i="7" s="1"/>
  <c r="I54" i="7"/>
  <c r="H54" i="7"/>
  <c r="G54" i="7"/>
  <c r="I44" i="7"/>
  <c r="I43" i="7" s="1"/>
  <c r="I42" i="7" s="1"/>
  <c r="H47" i="7"/>
  <c r="H46" i="7" s="1"/>
  <c r="I47" i="7"/>
  <c r="I46" i="7" s="1"/>
  <c r="G47" i="7"/>
  <c r="G46" i="7" s="1"/>
  <c r="H44" i="7"/>
  <c r="H43" i="7" s="1"/>
  <c r="H42" i="7" s="1"/>
  <c r="G44" i="7"/>
  <c r="G43" i="7" s="1"/>
  <c r="G42" i="7" s="1"/>
  <c r="I35" i="7"/>
  <c r="I34" i="7" s="1"/>
  <c r="H35" i="7"/>
  <c r="H34" i="7" s="1"/>
  <c r="G35" i="7"/>
  <c r="G34" i="7" s="1"/>
  <c r="G33" i="7"/>
  <c r="I32" i="7"/>
  <c r="I31" i="7" s="1"/>
  <c r="I30" i="7" s="1"/>
  <c r="H32" i="7"/>
  <c r="H31" i="7" s="1"/>
  <c r="H30" i="7" s="1"/>
  <c r="G32" i="7"/>
  <c r="I28" i="7"/>
  <c r="I27" i="7" s="1"/>
  <c r="H28" i="7"/>
  <c r="H27" i="7" s="1"/>
  <c r="G28" i="7"/>
  <c r="G27" i="7" s="1"/>
  <c r="H23" i="7"/>
  <c r="I23" i="7"/>
  <c r="G23" i="7"/>
  <c r="H25" i="7"/>
  <c r="I25" i="7"/>
  <c r="G25" i="7"/>
  <c r="I18" i="7"/>
  <c r="I17" i="7" s="1"/>
  <c r="I16" i="7" s="1"/>
  <c r="H18" i="7"/>
  <c r="H17" i="7" s="1"/>
  <c r="H16" i="7" s="1"/>
  <c r="G19" i="7"/>
  <c r="G18" i="7" s="1"/>
  <c r="I9" i="7"/>
  <c r="I8" i="7" s="1"/>
  <c r="H9" i="7"/>
  <c r="H8" i="7" s="1"/>
  <c r="G9" i="7"/>
  <c r="G8" i="7" s="1"/>
  <c r="G101" i="7" l="1"/>
  <c r="G100" i="7" s="1"/>
  <c r="F6" i="7"/>
  <c r="H41" i="7"/>
  <c r="G139" i="7"/>
  <c r="G138" i="7" s="1"/>
  <c r="G134" i="7" s="1"/>
  <c r="I41" i="7"/>
  <c r="H134" i="7"/>
  <c r="H131" i="7" s="1"/>
  <c r="H127" i="7" s="1"/>
  <c r="G41" i="7"/>
  <c r="H95" i="7"/>
  <c r="G127" i="7"/>
  <c r="I95" i="7"/>
  <c r="G87" i="7"/>
  <c r="H59" i="7"/>
  <c r="H87" i="7"/>
  <c r="G95" i="7"/>
  <c r="I131" i="7"/>
  <c r="I127" i="7" s="1"/>
  <c r="H101" i="7"/>
  <c r="H100" i="7" s="1"/>
  <c r="I101" i="7"/>
  <c r="I100" i="7" s="1"/>
  <c r="I59" i="7"/>
  <c r="I87" i="7"/>
  <c r="G59" i="7"/>
  <c r="G58" i="7" s="1"/>
  <c r="I53" i="7"/>
  <c r="I49" i="7" s="1"/>
  <c r="G53" i="7"/>
  <c r="G49" i="7" s="1"/>
  <c r="H53" i="7"/>
  <c r="H49" i="7" s="1"/>
  <c r="G22" i="7"/>
  <c r="I22" i="7"/>
  <c r="I7" i="7" s="1"/>
  <c r="H22" i="7"/>
  <c r="H7" i="7" s="1"/>
  <c r="G31" i="7"/>
  <c r="G30" i="7" s="1"/>
  <c r="G17" i="7"/>
  <c r="G16" i="7" s="1"/>
  <c r="C15" i="8"/>
  <c r="C18" i="8"/>
  <c r="C17" i="8"/>
  <c r="C16" i="8"/>
  <c r="C14" i="8"/>
  <c r="C11" i="8"/>
  <c r="C29" i="8"/>
  <c r="C32" i="8"/>
  <c r="C33" i="8"/>
  <c r="C34" i="8"/>
  <c r="C36" i="8"/>
  <c r="F39" i="8"/>
  <c r="E39" i="8"/>
  <c r="D39" i="8"/>
  <c r="C39" i="8"/>
  <c r="F36" i="8"/>
  <c r="E36" i="8"/>
  <c r="D36" i="8"/>
  <c r="F34" i="8"/>
  <c r="E34" i="8"/>
  <c r="D34" i="8"/>
  <c r="F29" i="8"/>
  <c r="E29" i="8"/>
  <c r="D29" i="8"/>
  <c r="D21" i="8"/>
  <c r="E21" i="8"/>
  <c r="F21" i="8"/>
  <c r="D11" i="8"/>
  <c r="E11" i="8"/>
  <c r="F11" i="8"/>
  <c r="B11" i="8"/>
  <c r="B10" i="8" s="1"/>
  <c r="F9" i="10" s="1"/>
  <c r="D18" i="8"/>
  <c r="E18" i="8"/>
  <c r="F18" i="8"/>
  <c r="D16" i="8"/>
  <c r="E16" i="8"/>
  <c r="F16" i="8"/>
  <c r="F28" i="8" l="1"/>
  <c r="E28" i="8"/>
  <c r="D28" i="8"/>
  <c r="C10" i="8"/>
  <c r="D10" i="8"/>
  <c r="I86" i="7"/>
  <c r="G86" i="7"/>
  <c r="H6" i="7"/>
  <c r="H86" i="7"/>
  <c r="H58" i="7"/>
  <c r="I58" i="7"/>
  <c r="I6" i="7" s="1"/>
  <c r="G7" i="7"/>
  <c r="G6" i="7" s="1"/>
  <c r="C28" i="8"/>
  <c r="E10" i="8"/>
  <c r="F10" i="8"/>
  <c r="F37" i="10" l="1"/>
  <c r="G34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I14" i="10" s="1"/>
  <c r="H11" i="10"/>
  <c r="G11" i="10"/>
  <c r="F11" i="10"/>
  <c r="H8" i="10"/>
  <c r="G8" i="10"/>
  <c r="F8" i="10"/>
  <c r="F14" i="10" l="1"/>
  <c r="H14" i="10"/>
  <c r="H22" i="10" s="1"/>
  <c r="H28" i="10" s="1"/>
  <c r="H29" i="10" s="1"/>
  <c r="G14" i="10"/>
  <c r="G22" i="10" s="1"/>
  <c r="G28" i="10" s="1"/>
  <c r="G29" i="10" s="1"/>
  <c r="J14" i="10"/>
  <c r="J22" i="10" s="1"/>
  <c r="J28" i="10" s="1"/>
  <c r="J29" i="10" s="1"/>
  <c r="I22" i="10"/>
  <c r="I28" i="10" s="1"/>
  <c r="I29" i="10" s="1"/>
  <c r="F22" i="10" l="1"/>
  <c r="F28" i="10" s="1"/>
  <c r="F29" i="10" s="1"/>
</calcChain>
</file>

<file path=xl/sharedStrings.xml><?xml version="1.0" encoding="utf-8"?>
<sst xmlns="http://schemas.openxmlformats.org/spreadsheetml/2006/main" count="478" uniqueCount="263">
  <si>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</si>
  <si>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</si>
  <si>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</si>
  <si>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</si>
  <si>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</si>
  <si>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</si>
  <si>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</si>
  <si>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</si>
  <si>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</si>
  <si>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</si>
  <si>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</si>
  <si>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</si>
  <si>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</si>
  <si>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</si>
  <si>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</si>
  <si>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</si>
  <si>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</si>
  <si>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</si>
  <si>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</si>
  <si>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</si>
  <si>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</si>
  <si>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</si>
  <si>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</si>
  <si>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</si>
  <si>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</si>
  <si>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</si>
  <si>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</si>
  <si>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</si>
  <si>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</si>
  <si>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</si>
  <si>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</si>
  <si>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</si>
  <si>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</si>
  <si>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</si>
  <si>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</si>
  <si>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</si>
  <si>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</si>
  <si>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</si>
  <si>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</si>
  <si>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</si>
  <si>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</si>
  <si>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</si>
  <si>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</si>
  <si>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</si>
  <si>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</si>
  <si>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</si>
  <si>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</si>
  <si>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</si>
  <si>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</si>
  <si>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</si>
  <si>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</si>
  <si>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</si>
  <si>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</si>
  <si>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</si>
  <si>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</si>
  <si>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</si>
  <si>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</si>
  <si>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</si>
  <si>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</si>
  <si>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</si>
  <si>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</si>
  <si>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</si>
  <si>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</si>
  <si>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</si>
  <si>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</si>
  <si>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</si>
  <si>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</si>
  <si>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</si>
  <si>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</si>
  <si>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</si>
  <si>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</si>
  <si>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</si>
  <si>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</si>
  <si>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</si>
  <si>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</si>
  <si>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</si>
  <si>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</si>
  <si>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</si>
  <si>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</si>
  <si>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</si>
  <si>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</si>
  <si>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</si>
  <si>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43 Ostali nespomentuti prihodi </t>
  </si>
  <si>
    <t>6 Donacije</t>
  </si>
  <si>
    <t xml:space="preserve">  11 Opći prihodi i primici-pojačani standard</t>
  </si>
  <si>
    <t xml:space="preserve">  12 Decentralizirana sredstva-osnovno školstvo</t>
  </si>
  <si>
    <t xml:space="preserve">  31 Vlastiti prihodi-proračunski korisnici </t>
  </si>
  <si>
    <t xml:space="preserve">  52 Pomoći iz drugih proračuna-PK</t>
  </si>
  <si>
    <t xml:space="preserve">  56 Pomoći temeljem prijenosa EU sredstva-PK</t>
  </si>
  <si>
    <t xml:space="preserve">  61 Donacije-proračunski korisnici</t>
  </si>
  <si>
    <t>Aktivnost A310901</t>
  </si>
  <si>
    <t>REDOVNA DJELATNOST</t>
  </si>
  <si>
    <t>Izvor financiranja 1.1.3</t>
  </si>
  <si>
    <t>Opći prihodi i primici-pojačani standard</t>
  </si>
  <si>
    <t>Financijski rashodi</t>
  </si>
  <si>
    <t>Decentralizirana sredstva-osnovno školstvo</t>
  </si>
  <si>
    <t>Izvor financiranja 3.1.1</t>
  </si>
  <si>
    <t>Izvor financiranja 1.2.1</t>
  </si>
  <si>
    <t>Vlastiti prihodi-proračunski korisnici</t>
  </si>
  <si>
    <t>Izvor financiranja 4.3.1</t>
  </si>
  <si>
    <t>Prihodi za posebne namjene</t>
  </si>
  <si>
    <t>Izvor financiranja 5.2.1</t>
  </si>
  <si>
    <t>Pomoći iz drugih proračuna-PK</t>
  </si>
  <si>
    <t>Izvor financiranja5.6.1</t>
  </si>
  <si>
    <t>Pomoći temeljem prijenosa EU sredsrava-PK</t>
  </si>
  <si>
    <t>Aktivnost A310902</t>
  </si>
  <si>
    <t>PRODUŽENI BORAVAK</t>
  </si>
  <si>
    <t>Aktivnost A310903</t>
  </si>
  <si>
    <t>NABAVA DRUGIH OBRAZOVNIH MATERIJALA</t>
  </si>
  <si>
    <t>Aktivnost A310904</t>
  </si>
  <si>
    <t>SUFINANCIRANJE PREHRANE</t>
  </si>
  <si>
    <t>Aktivnost A310905</t>
  </si>
  <si>
    <t>IZVANNASTAVNE I OSTALE AKTIVNOSTO</t>
  </si>
  <si>
    <t>Aktivnost A310906</t>
  </si>
  <si>
    <t>ŠKOLA U PRIRODI</t>
  </si>
  <si>
    <t>Aktivnost A310908</t>
  </si>
  <si>
    <t>POMOĆNICI U NASTAVI</t>
  </si>
  <si>
    <t>Aktivnost K310901</t>
  </si>
  <si>
    <t>ODRŽAVANJE I OPREMANJE OSNOVNIH ŠKOLA</t>
  </si>
  <si>
    <t>Aktivnost T310902</t>
  </si>
  <si>
    <t>ŠKOLSKA SHEMA</t>
  </si>
  <si>
    <t>Aktivnost T310903</t>
  </si>
  <si>
    <t>SUFINANCIRANJE PROJEKATA PRIJAVLJENIH NA NETJEČAJ EU FONDOVA</t>
  </si>
  <si>
    <t>Aktivnost T310906</t>
  </si>
  <si>
    <t>BESPLATNE MENSTRUALNE POTREPŠTINE</t>
  </si>
  <si>
    <t>Aktivnost T310907</t>
  </si>
  <si>
    <t>POMOĆNICI U NASTAVI FAZA VI</t>
  </si>
  <si>
    <t>Aktivnost T310905</t>
  </si>
  <si>
    <t>POMOĆNICI U NASTAVI FAZA V</t>
  </si>
  <si>
    <t>Rashodi zaposlenih</t>
  </si>
  <si>
    <t>Izvor financiranja 6.6.1</t>
  </si>
  <si>
    <t>Donacije-proračunski korisnici</t>
  </si>
  <si>
    <t>Aktivnost T310904</t>
  </si>
  <si>
    <t>POMOĆNICI U NASTAVI FAZA lV</t>
  </si>
  <si>
    <t>09    OBRAZOVANJE</t>
  </si>
  <si>
    <t>091  Predškolsko i osnovno obrazovanje</t>
  </si>
  <si>
    <t>0912 Osnovno obrazovanje</t>
  </si>
  <si>
    <t>42</t>
  </si>
  <si>
    <t>4212</t>
  </si>
  <si>
    <t>Poslovni objekti</t>
  </si>
  <si>
    <t>4221</t>
  </si>
  <si>
    <t>Uredska oprema i namještaj</t>
  </si>
  <si>
    <t>4222</t>
  </si>
  <si>
    <t>Komunikacijska oprema</t>
  </si>
  <si>
    <t>4226</t>
  </si>
  <si>
    <t>Sportska i glazbena oprema</t>
  </si>
  <si>
    <t>4227</t>
  </si>
  <si>
    <t>Uređaji, strojevi i oprema za ostale namjene</t>
  </si>
  <si>
    <t>4241</t>
  </si>
  <si>
    <t>Knjige</t>
  </si>
  <si>
    <t>31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</si>
  <si>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</si>
  <si>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</si>
  <si>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</si>
  <si>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</si>
  <si>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</si>
  <si>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</si>
  <si>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</si>
  <si>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</si>
  <si>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</si>
  <si>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</si>
  <si>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</si>
  <si>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</si>
  <si>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</si>
  <si>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</si>
  <si>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</si>
  <si>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</si>
  <si>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</si>
  <si>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</si>
  <si>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</si>
  <si>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</si>
  <si>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</si>
  <si>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</si>
  <si>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</si>
  <si>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</si>
  <si>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</si>
  <si>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</si>
  <si>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</si>
  <si>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</si>
  <si>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</si>
  <si>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</si>
  <si>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</si>
  <si>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</si>
  <si>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</si>
  <si>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</si>
  <si>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</si>
  <si>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</si>
  <si>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</si>
  <si>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</si>
  <si>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</si>
  <si>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</si>
  <si>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</si>
  <si>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</si>
  <si>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</si>
  <si>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</si>
  <si>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</si>
  <si>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</si>
  <si>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</si>
  <si>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</si>
  <si>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</si>
  <si>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</si>
  <si>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</si>
  <si>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</si>
  <si>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</si>
  <si>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</si>
  <si>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</si>
  <si>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</si>
  <si>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</si>
  <si>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</si>
  <si>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</si>
  <si>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</si>
  <si>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</si>
  <si>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</si>
  <si>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</si>
  <si>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</si>
  <si>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</si>
  <si>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</si>
  <si>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</si>
  <si>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</si>
  <si>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3722</t>
  </si>
  <si>
    <t>Naknade građanima i kućanstvima u naravi</t>
  </si>
  <si>
    <t>38</t>
  </si>
  <si>
    <t>Ostali rashodi</t>
  </si>
  <si>
    <t>3812</t>
  </si>
  <si>
    <t>Tekuće donacije u naravi</t>
  </si>
  <si>
    <t xml:space="preserve"> 63</t>
  </si>
  <si>
    <t xml:space="preserve"> 6361</t>
  </si>
  <si>
    <t>Tekuće pomoći proračunskim korisnicima iz proračuna koji im nije nadležan</t>
  </si>
  <si>
    <t xml:space="preserve"> 6362</t>
  </si>
  <si>
    <t>Kapitalne pomoći proračunskim korisnicima iz proračuna koji im nije nadležan</t>
  </si>
  <si>
    <t xml:space="preserve"> 6381</t>
  </si>
  <si>
    <t>Tekuće pomoći temeljem prijenosa EU sredstava</t>
  </si>
  <si>
    <t xml:space="preserve"> 6391</t>
  </si>
  <si>
    <t>Tekući prijenosi između proračunskih korisnika istog proračuna</t>
  </si>
  <si>
    <t xml:space="preserve"> 6393</t>
  </si>
  <si>
    <t xml:space="preserve"> 64</t>
  </si>
  <si>
    <t>Prihodi od imovine</t>
  </si>
  <si>
    <t xml:space="preserve"> 6413</t>
  </si>
  <si>
    <t>Kamate na oročena sredstva i depozite po viđenju</t>
  </si>
  <si>
    <t xml:space="preserve"> 6419</t>
  </si>
  <si>
    <t xml:space="preserve"> 65</t>
  </si>
  <si>
    <t>Prihodi od upravnih i administrativnih pristojbi, pristojbi po posebnim propisima i naknada</t>
  </si>
  <si>
    <t xml:space="preserve"> 6526</t>
  </si>
  <si>
    <t xml:space="preserve"> 66</t>
  </si>
  <si>
    <t>Prihodi od prodaje proizvoda i robe te pruženih usluga, prihodi od donacija i povrati po protestira</t>
  </si>
  <si>
    <t xml:space="preserve"> 6614</t>
  </si>
  <si>
    <t>Prihodi od prodaje proizvoda i robe</t>
  </si>
  <si>
    <t xml:space="preserve"> 6615</t>
  </si>
  <si>
    <t>Prihodi od pruženih usluga</t>
  </si>
  <si>
    <t xml:space="preserve"> 6631</t>
  </si>
  <si>
    <t xml:space="preserve"> 67</t>
  </si>
  <si>
    <t xml:space="preserve"> 6711</t>
  </si>
  <si>
    <t>Prihodi iz nadležnog proračuna za financiranje rashoda poslovanja</t>
  </si>
  <si>
    <t xml:space="preserve"> 6712</t>
  </si>
  <si>
    <t>Višak prihoda</t>
  </si>
  <si>
    <t>FINANCIJSKI PLAN PRORAČUNSKOG KORISNIKA JEDINICE LOKALNE I PODRUČNE (REGIONALNE) SAMOUPRAVE 
ZA 2025. I PROJEKCIJA ZA 2026. I 2027. GODINU</t>
  </si>
  <si>
    <t>Plan 2024.</t>
  </si>
  <si>
    <t>Plan za 2025.</t>
  </si>
  <si>
    <t>Projekcija 
za 2027.</t>
  </si>
  <si>
    <t>Izvršenje 2023.</t>
  </si>
  <si>
    <t>Prihodi po posebnim propisima</t>
  </si>
  <si>
    <t>Prihodi od prodaje proizvoda i usluga</t>
  </si>
  <si>
    <t>Prihodi od nadležnog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</si>
</sst>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u/>
      <sz val="10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center" vertical="center" wrapText="1"/>
    </xf>
    <xf numFmtId="3" fontId="21" fillId="2" borderId="3" xfId="0" applyNumberFormat="1" applyFont="1" applyFill="1" applyBorder="1" applyAlignment="1">
      <alignment horizontal="right"/>
    </xf>
    <xf numFmtId="3" fontId="22" fillId="2" borderId="3" xfId="0" applyNumberFormat="1" applyFont="1" applyFill="1" applyBorder="1" applyAlignment="1">
      <alignment horizontal="right"/>
    </xf>
    <xf numFmtId="3" fontId="21" fillId="2" borderId="4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vertical="center" wrapText="1"/>
    </xf>
    <xf numFmtId="3" fontId="21" fillId="0" borderId="3" xfId="0" applyNumberFormat="1" applyFont="1" applyFill="1" applyBorder="1" applyAlignment="1" applyProtection="1">
      <alignment horizontal="right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right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3" fontId="25" fillId="2" borderId="4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3" fontId="27" fillId="2" borderId="4" xfId="0" applyNumberFormat="1" applyFont="1" applyFill="1" applyBorder="1" applyAlignment="1">
      <alignment horizontal="right"/>
    </xf>
    <xf numFmtId="3" fontId="27" fillId="2" borderId="3" xfId="0" applyNumberFormat="1" applyFont="1" applyFill="1" applyBorder="1" applyAlignment="1">
      <alignment horizontal="right"/>
    </xf>
    <xf numFmtId="0" fontId="21" fillId="5" borderId="4" xfId="0" applyNumberFormat="1" applyFont="1" applyFill="1" applyBorder="1" applyAlignment="1" applyProtection="1">
      <alignment horizontal="left" vertical="center" wrapText="1"/>
    </xf>
    <xf numFmtId="3" fontId="21" fillId="5" borderId="4" xfId="0" applyNumberFormat="1" applyFont="1" applyFill="1" applyBorder="1" applyAlignment="1">
      <alignment horizontal="right"/>
    </xf>
    <xf numFmtId="3" fontId="21" fillId="5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 wrapText="1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3" fillId="2" borderId="3" xfId="0" applyNumberFormat="1" applyFont="1" applyFill="1" applyBorder="1" applyAlignment="1">
      <alignment horizontal="left"/>
    </xf>
    <xf numFmtId="0" fontId="9" fillId="2" borderId="3" xfId="0" applyNumberFormat="1" applyFont="1" applyFill="1" applyBorder="1" applyAlignment="1" applyProtection="1">
      <alignment vertical="top" wrapText="1"/>
    </xf>
    <xf numFmtId="0" fontId="7" fillId="2" borderId="3" xfId="0" applyNumberFormat="1" applyFont="1" applyFill="1" applyBorder="1" applyAlignment="1" applyProtection="1">
      <alignment vertical="top" wrapText="1"/>
    </xf>
    <xf numFmtId="0" fontId="8" fillId="2" borderId="3" xfId="0" quotePrefix="1" applyFont="1" applyFill="1" applyBorder="1" applyAlignment="1">
      <alignment vertical="top" wrapText="1"/>
    </xf>
    <xf numFmtId="3" fontId="3" fillId="2" borderId="3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right" vertical="center"/>
    </xf>
    <xf numFmtId="0" fontId="7" fillId="2" borderId="3" xfId="0" quotePrefix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26" fillId="2" borderId="1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1" fillId="5" borderId="1" xfId="0" applyNumberFormat="1" applyFont="1" applyFill="1" applyBorder="1" applyAlignment="1" applyProtection="1">
      <alignment horizontal="left" vertical="center" wrapText="1"/>
    </xf>
    <xf numFmtId="0" fontId="21" fillId="5" borderId="2" xfId="0" applyNumberFormat="1" applyFont="1" applyFill="1" applyBorder="1" applyAlignment="1" applyProtection="1">
      <alignment horizontal="left" vertical="center" wrapText="1"/>
    </xf>
    <xf numFmtId="0" fontId="21" fillId="5" borderId="4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3" fontId="3" fillId="2" borderId="6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6" workbookViewId="0">
      <selection activeCell="G38" sqref="G3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3" t="s">
        <v>39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113" t="s">
        <v>20</v>
      </c>
      <c r="B3" s="113"/>
      <c r="C3" s="113"/>
      <c r="D3" s="113"/>
      <c r="E3" s="113"/>
      <c r="F3" s="113"/>
      <c r="G3" s="113"/>
      <c r="H3" s="113"/>
      <c r="I3" s="126"/>
      <c r="J3" s="126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13" t="s">
        <v>32</v>
      </c>
      <c r="B5" s="114"/>
      <c r="C5" s="114"/>
      <c r="D5" s="114"/>
      <c r="E5" s="114"/>
      <c r="F5" s="114"/>
      <c r="G5" s="114"/>
      <c r="H5" s="114"/>
      <c r="I5" s="114"/>
      <c r="J5" s="11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7" t="s">
        <v>44</v>
      </c>
    </row>
    <row r="7" spans="1:10" ht="25.5" x14ac:dyDescent="0.25">
      <c r="A7" s="30"/>
      <c r="B7" s="31"/>
      <c r="C7" s="31"/>
      <c r="D7" s="32"/>
      <c r="E7" s="33"/>
      <c r="F7" s="3" t="s">
        <v>45</v>
      </c>
      <c r="G7" s="3" t="s">
        <v>43</v>
      </c>
      <c r="H7" s="3" t="s">
        <v>53</v>
      </c>
      <c r="I7" s="3" t="s">
        <v>54</v>
      </c>
      <c r="J7" s="3" t="s">
        <v>55</v>
      </c>
    </row>
    <row r="8" spans="1:10" x14ac:dyDescent="0.25">
      <c r="A8" s="118" t="s">
        <v>0</v>
      </c>
      <c r="B8" s="112"/>
      <c r="C8" s="112"/>
      <c r="D8" s="112"/>
      <c r="E8" s="127"/>
      <c r="F8" s="34">
        <f>F9+F10</f>
        <v>1657479.0699999996</v>
      </c>
      <c r="G8" s="34">
        <f t="shared" ref="G8:J8" si="0">G9+G10</f>
        <v>2120180</v>
      </c>
      <c r="H8" s="34">
        <f t="shared" si="0"/>
        <v>2603800</v>
      </c>
      <c r="I8" s="34">
        <f t="shared" si="0"/>
        <v>2545100</v>
      </c>
      <c r="J8" s="34">
        <f t="shared" si="0"/>
        <v>2632400</v>
      </c>
    </row>
    <row r="9" spans="1:10" x14ac:dyDescent="0.25">
      <c r="A9" s="128" t="s">
        <v>47</v>
      </c>
      <c r="B9" s="129"/>
      <c r="C9" s="129"/>
      <c r="D9" s="129"/>
      <c r="E9" s="125"/>
      <c r="F9" s="35">
        <f>'Prihodi i rashodi po izvorima'!B10</f>
        <v>1657479.0699999996</v>
      </c>
      <c r="G9" s="35">
        <f>' Račun prihoda i rashoda'!E10</f>
        <v>2120180</v>
      </c>
      <c r="H9" s="35">
        <f>' Račun prihoda i rashoda'!F10</f>
        <v>2603800</v>
      </c>
      <c r="I9" s="35">
        <f>' Račun prihoda i rashoda'!G10</f>
        <v>2545100</v>
      </c>
      <c r="J9" s="35">
        <f>' Račun prihoda i rashoda'!H10</f>
        <v>2632400</v>
      </c>
    </row>
    <row r="10" spans="1:10" x14ac:dyDescent="0.25">
      <c r="A10" s="130" t="s">
        <v>48</v>
      </c>
      <c r="B10" s="125"/>
      <c r="C10" s="125"/>
      <c r="D10" s="125"/>
      <c r="E10" s="125"/>
      <c r="F10" s="35"/>
      <c r="G10" s="35"/>
      <c r="H10" s="35"/>
      <c r="I10" s="35"/>
      <c r="J10" s="35"/>
    </row>
    <row r="11" spans="1:10" x14ac:dyDescent="0.25">
      <c r="A11" s="38" t="s">
        <v>1</v>
      </c>
      <c r="B11" s="47"/>
      <c r="C11" s="47"/>
      <c r="D11" s="47"/>
      <c r="E11" s="47"/>
      <c r="F11" s="34">
        <f>F12+F13</f>
        <v>1627356.2899999998</v>
      </c>
      <c r="G11" s="34">
        <f t="shared" ref="G11:J11" si="1">G12+G13</f>
        <v>2120180</v>
      </c>
      <c r="H11" s="34">
        <f t="shared" si="1"/>
        <v>2603800</v>
      </c>
      <c r="I11" s="34">
        <f t="shared" si="1"/>
        <v>2545100</v>
      </c>
      <c r="J11" s="34">
        <f t="shared" si="1"/>
        <v>2632400</v>
      </c>
    </row>
    <row r="12" spans="1:10" x14ac:dyDescent="0.25">
      <c r="A12" s="131" t="s">
        <v>49</v>
      </c>
      <c r="B12" s="129"/>
      <c r="C12" s="129"/>
      <c r="D12" s="129"/>
      <c r="E12" s="129"/>
      <c r="F12" s="35">
        <f>' Račun prihoda i rashoda'!D35</f>
        <v>1627356.2899999998</v>
      </c>
      <c r="G12" s="35">
        <f>' Račun prihoda i rashoda'!E35</f>
        <v>2120180</v>
      </c>
      <c r="H12" s="35">
        <f>' Račun prihoda i rashoda'!F35</f>
        <v>2603800</v>
      </c>
      <c r="I12" s="35">
        <f>' Račun prihoda i rashoda'!G35</f>
        <v>2545100</v>
      </c>
      <c r="J12" s="48">
        <f>' Račun prihoda i rashoda'!H35</f>
        <v>2632400</v>
      </c>
    </row>
    <row r="13" spans="1:10" x14ac:dyDescent="0.25">
      <c r="A13" s="124" t="s">
        <v>50</v>
      </c>
      <c r="B13" s="125"/>
      <c r="C13" s="125"/>
      <c r="D13" s="125"/>
      <c r="E13" s="125"/>
      <c r="F13" s="49"/>
      <c r="G13" s="49"/>
      <c r="H13" s="49"/>
      <c r="I13" s="49"/>
      <c r="J13" s="48"/>
    </row>
    <row r="14" spans="1:10" x14ac:dyDescent="0.25">
      <c r="A14" s="111" t="s">
        <v>74</v>
      </c>
      <c r="B14" s="112"/>
      <c r="C14" s="112"/>
      <c r="D14" s="112"/>
      <c r="E14" s="112"/>
      <c r="F14" s="34">
        <f>F8-F11</f>
        <v>30122.779999999795</v>
      </c>
      <c r="G14" s="34">
        <f t="shared" ref="G14:J14" si="2">G8-G11</f>
        <v>0</v>
      </c>
      <c r="H14" s="34">
        <f t="shared" si="2"/>
        <v>0</v>
      </c>
      <c r="I14" s="34">
        <f t="shared" si="2"/>
        <v>0</v>
      </c>
      <c r="J14" s="34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13" t="s">
        <v>33</v>
      </c>
      <c r="B16" s="114"/>
      <c r="C16" s="114"/>
      <c r="D16" s="114"/>
      <c r="E16" s="114"/>
      <c r="F16" s="114"/>
      <c r="G16" s="114"/>
      <c r="H16" s="114"/>
      <c r="I16" s="114"/>
      <c r="J16" s="114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30"/>
      <c r="B18" s="31"/>
      <c r="C18" s="31"/>
      <c r="D18" s="32"/>
      <c r="E18" s="33"/>
      <c r="F18" s="3" t="s">
        <v>45</v>
      </c>
      <c r="G18" s="3" t="s">
        <v>43</v>
      </c>
      <c r="H18" s="3" t="s">
        <v>53</v>
      </c>
      <c r="I18" s="3" t="s">
        <v>54</v>
      </c>
      <c r="J18" s="3" t="s">
        <v>55</v>
      </c>
    </row>
    <row r="19" spans="1:10" x14ac:dyDescent="0.25">
      <c r="A19" s="124" t="s">
        <v>51</v>
      </c>
      <c r="B19" s="125"/>
      <c r="C19" s="125"/>
      <c r="D19" s="125"/>
      <c r="E19" s="125"/>
      <c r="F19" s="49"/>
      <c r="G19" s="49"/>
      <c r="H19" s="49"/>
      <c r="I19" s="49"/>
      <c r="J19" s="48"/>
    </row>
    <row r="20" spans="1:10" x14ac:dyDescent="0.25">
      <c r="A20" s="124" t="s">
        <v>52</v>
      </c>
      <c r="B20" s="125"/>
      <c r="C20" s="125"/>
      <c r="D20" s="125"/>
      <c r="E20" s="125"/>
      <c r="F20" s="49"/>
      <c r="G20" s="49"/>
      <c r="H20" s="49"/>
      <c r="I20" s="49"/>
      <c r="J20" s="48"/>
    </row>
    <row r="21" spans="1:10" x14ac:dyDescent="0.25">
      <c r="A21" s="111" t="s">
        <v>2</v>
      </c>
      <c r="B21" s="112"/>
      <c r="C21" s="112"/>
      <c r="D21" s="112"/>
      <c r="E21" s="112"/>
      <c r="F21" s="34">
        <f>F19-F20</f>
        <v>0</v>
      </c>
      <c r="G21" s="34">
        <f t="shared" ref="G21:J21" si="3">G19-G20</f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</row>
    <row r="22" spans="1:10" x14ac:dyDescent="0.25">
      <c r="A22" s="111" t="s">
        <v>75</v>
      </c>
      <c r="B22" s="112"/>
      <c r="C22" s="112"/>
      <c r="D22" s="112"/>
      <c r="E22" s="112"/>
      <c r="F22" s="34">
        <f>F14+F21</f>
        <v>30122.779999999795</v>
      </c>
      <c r="G22" s="34">
        <f t="shared" ref="G22:J22" si="4">G14+G21</f>
        <v>0</v>
      </c>
      <c r="H22" s="34">
        <f t="shared" si="4"/>
        <v>0</v>
      </c>
      <c r="I22" s="34">
        <f t="shared" si="4"/>
        <v>0</v>
      </c>
      <c r="J22" s="34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13" t="s">
        <v>76</v>
      </c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0" ht="15.75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5.5" x14ac:dyDescent="0.25">
      <c r="A26" s="30"/>
      <c r="B26" s="31"/>
      <c r="C26" s="31"/>
      <c r="D26" s="32"/>
      <c r="E26" s="33"/>
      <c r="F26" s="3" t="s">
        <v>45</v>
      </c>
      <c r="G26" s="3" t="s">
        <v>43</v>
      </c>
      <c r="H26" s="3" t="s">
        <v>53</v>
      </c>
      <c r="I26" s="3" t="s">
        <v>54</v>
      </c>
      <c r="J26" s="3" t="s">
        <v>55</v>
      </c>
    </row>
    <row r="27" spans="1:10" ht="15" customHeight="1" x14ac:dyDescent="0.25">
      <c r="A27" s="115" t="s">
        <v>77</v>
      </c>
      <c r="B27" s="116"/>
      <c r="C27" s="116"/>
      <c r="D27" s="116"/>
      <c r="E27" s="117"/>
      <c r="F27" s="50">
        <v>0</v>
      </c>
      <c r="G27" s="50">
        <v>0</v>
      </c>
      <c r="H27" s="50">
        <v>0</v>
      </c>
      <c r="I27" s="50">
        <v>0</v>
      </c>
      <c r="J27" s="51">
        <v>0</v>
      </c>
    </row>
    <row r="28" spans="1:10" ht="15" customHeight="1" x14ac:dyDescent="0.25">
      <c r="A28" s="111" t="s">
        <v>78</v>
      </c>
      <c r="B28" s="112"/>
      <c r="C28" s="112"/>
      <c r="D28" s="112"/>
      <c r="E28" s="112"/>
      <c r="F28" s="52">
        <f>F22+F27</f>
        <v>30122.779999999795</v>
      </c>
      <c r="G28" s="52">
        <f t="shared" ref="G28:J28" si="5">G22+G27</f>
        <v>0</v>
      </c>
      <c r="H28" s="52">
        <f t="shared" si="5"/>
        <v>0</v>
      </c>
      <c r="I28" s="52">
        <f t="shared" si="5"/>
        <v>0</v>
      </c>
      <c r="J28" s="53">
        <f t="shared" si="5"/>
        <v>0</v>
      </c>
    </row>
    <row r="29" spans="1:10" ht="45" customHeight="1" x14ac:dyDescent="0.25">
      <c r="A29" s="118" t="s">
        <v>79</v>
      </c>
      <c r="B29" s="119"/>
      <c r="C29" s="119"/>
      <c r="D29" s="119"/>
      <c r="E29" s="120"/>
      <c r="F29" s="52">
        <f>F14+F21+F27-F28</f>
        <v>0</v>
      </c>
      <c r="G29" s="52">
        <f t="shared" ref="G29:J29" si="6">G14+G21+G27-G28</f>
        <v>0</v>
      </c>
      <c r="H29" s="52">
        <f t="shared" si="6"/>
        <v>0</v>
      </c>
      <c r="I29" s="52">
        <f t="shared" si="6"/>
        <v>0</v>
      </c>
      <c r="J29" s="53">
        <f t="shared" si="6"/>
        <v>0</v>
      </c>
    </row>
    <row r="30" spans="1:10" ht="15.75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</row>
    <row r="31" spans="1:10" ht="15.75" x14ac:dyDescent="0.25">
      <c r="A31" s="121" t="s">
        <v>73</v>
      </c>
      <c r="B31" s="121"/>
      <c r="C31" s="121"/>
      <c r="D31" s="121"/>
      <c r="E31" s="121"/>
      <c r="F31" s="121"/>
      <c r="G31" s="121"/>
      <c r="H31" s="121"/>
      <c r="I31" s="121"/>
      <c r="J31" s="121"/>
    </row>
    <row r="32" spans="1:10" ht="18" x14ac:dyDescent="0.25">
      <c r="A32" s="56"/>
      <c r="B32" s="57"/>
      <c r="C32" s="57"/>
      <c r="D32" s="57"/>
      <c r="E32" s="57"/>
      <c r="F32" s="57"/>
      <c r="G32" s="57"/>
      <c r="H32" s="58"/>
      <c r="I32" s="58"/>
      <c r="J32" s="58"/>
    </row>
    <row r="33" spans="1:10" ht="25.5" x14ac:dyDescent="0.25">
      <c r="A33" s="59"/>
      <c r="B33" s="60"/>
      <c r="C33" s="60"/>
      <c r="D33" s="61"/>
      <c r="E33" s="62"/>
      <c r="F33" s="63" t="s">
        <v>45</v>
      </c>
      <c r="G33" s="63" t="s">
        <v>43</v>
      </c>
      <c r="H33" s="63" t="s">
        <v>53</v>
      </c>
      <c r="I33" s="63" t="s">
        <v>54</v>
      </c>
      <c r="J33" s="63" t="s">
        <v>55</v>
      </c>
    </row>
    <row r="34" spans="1:10" x14ac:dyDescent="0.25">
      <c r="A34" s="115" t="s">
        <v>77</v>
      </c>
      <c r="B34" s="116"/>
      <c r="C34" s="116"/>
      <c r="D34" s="116"/>
      <c r="E34" s="117"/>
      <c r="F34" s="50">
        <v>0</v>
      </c>
      <c r="G34" s="50">
        <f>F37</f>
        <v>0</v>
      </c>
      <c r="H34" s="50">
        <f>G37</f>
        <v>-16773</v>
      </c>
      <c r="I34" s="50">
        <f>H37</f>
        <v>-16773</v>
      </c>
      <c r="J34" s="51">
        <f>I37</f>
        <v>-16773</v>
      </c>
    </row>
    <row r="35" spans="1:10" ht="28.5" customHeight="1" x14ac:dyDescent="0.25">
      <c r="A35" s="115" t="s">
        <v>80</v>
      </c>
      <c r="B35" s="116"/>
      <c r="C35" s="116"/>
      <c r="D35" s="116"/>
      <c r="E35" s="117"/>
      <c r="F35" s="50">
        <v>0</v>
      </c>
      <c r="G35" s="50">
        <v>0</v>
      </c>
      <c r="H35" s="50">
        <v>0</v>
      </c>
      <c r="I35" s="50">
        <v>0</v>
      </c>
      <c r="J35" s="51">
        <v>0</v>
      </c>
    </row>
    <row r="36" spans="1:10" x14ac:dyDescent="0.25">
      <c r="A36" s="115" t="s">
        <v>81</v>
      </c>
      <c r="B36" s="122"/>
      <c r="C36" s="122"/>
      <c r="D36" s="122"/>
      <c r="E36" s="123"/>
      <c r="F36" s="50">
        <v>0</v>
      </c>
      <c r="G36" s="50">
        <v>0</v>
      </c>
      <c r="H36" s="50">
        <v>0</v>
      </c>
      <c r="I36" s="50">
        <v>0</v>
      </c>
      <c r="J36" s="51">
        <v>0</v>
      </c>
    </row>
    <row r="37" spans="1:10" ht="15" customHeight="1" x14ac:dyDescent="0.25">
      <c r="A37" s="111" t="s">
        <v>78</v>
      </c>
      <c r="B37" s="112"/>
      <c r="C37" s="112"/>
      <c r="D37" s="112"/>
      <c r="E37" s="112"/>
      <c r="F37" s="36">
        <f>F34-F35+F36</f>
        <v>0</v>
      </c>
      <c r="G37" s="36">
        <v>-16773</v>
      </c>
      <c r="H37" s="36">
        <f t="shared" ref="H37:J37" si="7">H34-H35+H36</f>
        <v>-16773</v>
      </c>
      <c r="I37" s="36">
        <f t="shared" si="7"/>
        <v>-16773</v>
      </c>
      <c r="J37" s="64">
        <f t="shared" si="7"/>
        <v>-16773</v>
      </c>
    </row>
    <row r="38" spans="1:10" ht="17.25" customHeight="1" x14ac:dyDescent="0.25"/>
    <row r="39" spans="1:10" x14ac:dyDescent="0.25">
      <c r="A39" s="109" t="s">
        <v>46</v>
      </c>
      <c r="B39" s="110"/>
      <c r="C39" s="110"/>
      <c r="D39" s="110"/>
      <c r="E39" s="110"/>
      <c r="F39" s="110"/>
      <c r="G39" s="110"/>
      <c r="H39" s="110"/>
      <c r="I39" s="110"/>
      <c r="J39" s="110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3"/>
  <sheetViews>
    <sheetView workbookViewId="0">
      <selection activeCell="F35" sqref="F3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4.85546875" customWidth="1"/>
    <col min="4" max="4" width="30" customWidth="1"/>
    <col min="5" max="5" width="31.85546875" customWidth="1"/>
    <col min="6" max="8" width="25.28515625" customWidth="1"/>
  </cols>
  <sheetData>
    <row r="1" spans="1:8" ht="42" customHeight="1" x14ac:dyDescent="0.25">
      <c r="A1" s="113" t="s">
        <v>255</v>
      </c>
      <c r="B1" s="113"/>
      <c r="C1" s="113"/>
      <c r="D1" s="113"/>
      <c r="E1" s="113"/>
      <c r="F1" s="113"/>
      <c r="G1" s="113"/>
      <c r="H1" s="11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3" t="s">
        <v>20</v>
      </c>
      <c r="B3" s="113"/>
      <c r="C3" s="113"/>
      <c r="D3" s="113"/>
      <c r="E3" s="113"/>
      <c r="F3" s="113"/>
      <c r="G3" s="113"/>
      <c r="H3" s="11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3" t="s">
        <v>4</v>
      </c>
      <c r="B5" s="113"/>
      <c r="C5" s="113"/>
      <c r="D5" s="113"/>
      <c r="E5" s="113"/>
      <c r="F5" s="113"/>
      <c r="G5" s="113"/>
      <c r="H5" s="11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13" t="s">
        <v>56</v>
      </c>
      <c r="B7" s="113"/>
      <c r="C7" s="113"/>
      <c r="D7" s="113"/>
      <c r="E7" s="113"/>
      <c r="F7" s="113"/>
      <c r="G7" s="113"/>
      <c r="H7" s="113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259</v>
      </c>
      <c r="E9" s="21" t="s">
        <v>256</v>
      </c>
      <c r="F9" s="21" t="s">
        <v>257</v>
      </c>
      <c r="G9" s="21" t="s">
        <v>41</v>
      </c>
      <c r="H9" s="21" t="s">
        <v>258</v>
      </c>
    </row>
    <row r="10" spans="1:8" ht="12.75" customHeight="1" x14ac:dyDescent="0.25">
      <c r="A10" s="41"/>
      <c r="B10" s="42"/>
      <c r="C10" s="40" t="s">
        <v>0</v>
      </c>
      <c r="D10" s="92">
        <f>D11+D30</f>
        <v>1657479.49</v>
      </c>
      <c r="E10" s="93">
        <f>E11+E30</f>
        <v>2120180</v>
      </c>
      <c r="F10" s="93">
        <f>F11+F30</f>
        <v>2603800</v>
      </c>
      <c r="G10" s="93">
        <f>G11+G30</f>
        <v>2545100</v>
      </c>
      <c r="H10" s="93">
        <f>H11+H30</f>
        <v>2632400</v>
      </c>
    </row>
    <row r="11" spans="1:8" ht="12.75" customHeight="1" x14ac:dyDescent="0.25">
      <c r="A11" s="11">
        <v>6</v>
      </c>
      <c r="B11" s="11"/>
      <c r="C11" s="95" t="s">
        <v>7</v>
      </c>
      <c r="D11" s="8">
        <f>D12+D18+D21+D23+D27</f>
        <v>1657479.49</v>
      </c>
      <c r="E11" s="9">
        <f>E12+E18+E21+E23+E27</f>
        <v>2108180</v>
      </c>
      <c r="F11" s="9">
        <f>F12+F18+F21+F23+F27</f>
        <v>2597800</v>
      </c>
      <c r="G11" s="9">
        <f>G12+G18+G21+G23+G27</f>
        <v>2539100</v>
      </c>
      <c r="H11" s="9">
        <f>H12+H18+H21+H23+H27</f>
        <v>2625400</v>
      </c>
    </row>
    <row r="12" spans="1:8" ht="12.75" customHeight="1" x14ac:dyDescent="0.25">
      <c r="A12" s="11"/>
      <c r="B12" s="16" t="s">
        <v>225</v>
      </c>
      <c r="C12" s="96" t="s">
        <v>35</v>
      </c>
      <c r="D12" s="8">
        <v>1350973</v>
      </c>
      <c r="E12" s="9">
        <v>1674850</v>
      </c>
      <c r="F12" s="9">
        <v>2065400</v>
      </c>
      <c r="G12" s="9">
        <v>2014400</v>
      </c>
      <c r="H12" s="9">
        <v>2102400</v>
      </c>
    </row>
    <row r="13" spans="1:8" ht="12.75" hidden="1" customHeight="1" x14ac:dyDescent="0.25">
      <c r="A13" s="12"/>
      <c r="B13" s="105" t="s">
        <v>226</v>
      </c>
      <c r="C13" s="97" t="s">
        <v>35</v>
      </c>
      <c r="D13" s="8">
        <v>24924.639999999999</v>
      </c>
      <c r="E13" s="9">
        <v>1266470</v>
      </c>
      <c r="F13" s="9">
        <v>1296470</v>
      </c>
      <c r="G13" s="9">
        <v>1343470</v>
      </c>
      <c r="H13" s="9">
        <v>1396470</v>
      </c>
    </row>
    <row r="14" spans="1:8" ht="12.75" hidden="1" customHeight="1" x14ac:dyDescent="0.25">
      <c r="A14" s="12"/>
      <c r="B14" s="106" t="s">
        <v>228</v>
      </c>
      <c r="C14" s="96" t="s">
        <v>227</v>
      </c>
      <c r="D14" s="8">
        <v>0</v>
      </c>
      <c r="E14" s="9">
        <v>25000</v>
      </c>
      <c r="F14" s="9">
        <v>25000</v>
      </c>
      <c r="G14" s="9">
        <v>25000</v>
      </c>
      <c r="H14" s="9">
        <v>25000</v>
      </c>
    </row>
    <row r="15" spans="1:8" ht="12.75" hidden="1" customHeight="1" x14ac:dyDescent="0.25">
      <c r="A15" s="14"/>
      <c r="B15" s="107" t="s">
        <v>230</v>
      </c>
      <c r="C15" s="95" t="s">
        <v>229</v>
      </c>
      <c r="D15" s="8">
        <v>0</v>
      </c>
      <c r="E15" s="9">
        <v>5440</v>
      </c>
      <c r="F15" s="9">
        <v>5500</v>
      </c>
      <c r="G15" s="9">
        <v>5500</v>
      </c>
      <c r="H15" s="9">
        <v>5500</v>
      </c>
    </row>
    <row r="16" spans="1:8" ht="12.75" hidden="1" customHeight="1" x14ac:dyDescent="0.25">
      <c r="A16" s="16"/>
      <c r="B16" s="108" t="s">
        <v>232</v>
      </c>
      <c r="C16" s="96" t="s">
        <v>231</v>
      </c>
      <c r="D16" s="8">
        <v>0</v>
      </c>
      <c r="E16" s="9">
        <v>270</v>
      </c>
      <c r="F16" s="9">
        <v>200</v>
      </c>
      <c r="G16" s="9">
        <v>200</v>
      </c>
      <c r="H16" s="10">
        <v>200</v>
      </c>
    </row>
    <row r="17" spans="1:8" ht="12.75" hidden="1" customHeight="1" x14ac:dyDescent="0.25">
      <c r="A17" s="9"/>
      <c r="B17" s="9" t="s">
        <v>234</v>
      </c>
      <c r="C17" s="98" t="s">
        <v>233</v>
      </c>
      <c r="D17" s="9">
        <v>1.01</v>
      </c>
      <c r="E17" s="9">
        <v>41450</v>
      </c>
      <c r="F17" s="9">
        <v>14650</v>
      </c>
      <c r="G17" s="9">
        <v>0</v>
      </c>
      <c r="H17" s="9">
        <v>0</v>
      </c>
    </row>
    <row r="18" spans="1:8" ht="12.75" customHeight="1" x14ac:dyDescent="0.25">
      <c r="A18" s="9"/>
      <c r="B18" s="94" t="s">
        <v>235</v>
      </c>
      <c r="C18" s="98" t="s">
        <v>236</v>
      </c>
      <c r="D18" s="9">
        <v>0.49</v>
      </c>
      <c r="E18" s="9">
        <v>0</v>
      </c>
      <c r="F18" s="9">
        <v>0</v>
      </c>
      <c r="G18" s="9">
        <v>0</v>
      </c>
      <c r="H18" s="9">
        <v>0</v>
      </c>
    </row>
    <row r="19" spans="1:8" ht="12.75" hidden="1" customHeight="1" x14ac:dyDescent="0.25">
      <c r="A19" s="9"/>
      <c r="B19" s="9" t="s">
        <v>237</v>
      </c>
      <c r="C19" s="98" t="s">
        <v>236</v>
      </c>
      <c r="D19" s="9">
        <v>0.52</v>
      </c>
      <c r="E19" s="9">
        <v>0</v>
      </c>
      <c r="F19" s="9">
        <v>0</v>
      </c>
      <c r="G19" s="9">
        <v>0</v>
      </c>
      <c r="H19" s="9">
        <v>0</v>
      </c>
    </row>
    <row r="20" spans="1:8" ht="12.75" hidden="1" customHeight="1" x14ac:dyDescent="0.25">
      <c r="A20" s="9"/>
      <c r="B20" s="9" t="s">
        <v>239</v>
      </c>
      <c r="C20" s="98" t="s">
        <v>238</v>
      </c>
      <c r="D20" s="9">
        <v>83270.75</v>
      </c>
      <c r="E20" s="9">
        <v>0</v>
      </c>
      <c r="F20" s="9">
        <v>0</v>
      </c>
      <c r="G20" s="9">
        <v>0</v>
      </c>
      <c r="H20" s="9">
        <v>0</v>
      </c>
    </row>
    <row r="21" spans="1:8" ht="12.75" customHeight="1" x14ac:dyDescent="0.25">
      <c r="A21" s="9"/>
      <c r="B21" s="94" t="s">
        <v>240</v>
      </c>
      <c r="C21" s="98" t="s">
        <v>260</v>
      </c>
      <c r="D21" s="9">
        <v>53450</v>
      </c>
      <c r="E21" s="9">
        <v>55700</v>
      </c>
      <c r="F21" s="9">
        <v>58700</v>
      </c>
      <c r="G21" s="9">
        <v>58700</v>
      </c>
      <c r="H21" s="9">
        <v>58700</v>
      </c>
    </row>
    <row r="22" spans="1:8" ht="12.75" hidden="1" customHeight="1" x14ac:dyDescent="0.25">
      <c r="A22" s="9"/>
      <c r="B22" s="9" t="s">
        <v>242</v>
      </c>
      <c r="C22" s="98" t="s">
        <v>241</v>
      </c>
      <c r="D22" s="9">
        <v>9799.2900000000009</v>
      </c>
      <c r="E22" s="9">
        <v>55500</v>
      </c>
      <c r="F22" s="9">
        <v>55700</v>
      </c>
      <c r="G22" s="9">
        <v>55700</v>
      </c>
      <c r="H22" s="9">
        <v>55700</v>
      </c>
    </row>
    <row r="23" spans="1:8" ht="12.75" customHeight="1" x14ac:dyDescent="0.25">
      <c r="A23" s="9"/>
      <c r="B23" s="94" t="s">
        <v>243</v>
      </c>
      <c r="C23" s="98" t="s">
        <v>261</v>
      </c>
      <c r="D23" s="9">
        <v>11638</v>
      </c>
      <c r="E23" s="9">
        <v>10900</v>
      </c>
      <c r="F23" s="9">
        <v>10900</v>
      </c>
      <c r="G23" s="9">
        <v>10900</v>
      </c>
      <c r="H23" s="9">
        <v>10900</v>
      </c>
    </row>
    <row r="24" spans="1:8" ht="12.75" hidden="1" customHeight="1" x14ac:dyDescent="0.25">
      <c r="A24" s="9"/>
      <c r="B24" s="9" t="s">
        <v>245</v>
      </c>
      <c r="C24" s="98" t="s">
        <v>244</v>
      </c>
      <c r="D24" s="9">
        <v>9513.14</v>
      </c>
      <c r="E24" s="9">
        <v>1500</v>
      </c>
      <c r="F24" s="9">
        <v>1500</v>
      </c>
      <c r="G24" s="9">
        <v>1500</v>
      </c>
      <c r="H24" s="9">
        <v>1500</v>
      </c>
    </row>
    <row r="25" spans="1:8" ht="12.75" hidden="1" customHeight="1" x14ac:dyDescent="0.25">
      <c r="A25" s="9"/>
      <c r="B25" s="9" t="s">
        <v>247</v>
      </c>
      <c r="C25" s="98" t="s">
        <v>246</v>
      </c>
      <c r="D25" s="9">
        <v>286.14999999999998</v>
      </c>
      <c r="E25" s="9">
        <v>9400</v>
      </c>
      <c r="F25" s="9">
        <v>9400</v>
      </c>
      <c r="G25" s="9">
        <v>9400</v>
      </c>
      <c r="H25" s="9">
        <v>9400</v>
      </c>
    </row>
    <row r="26" spans="1:8" ht="12.75" hidden="1" customHeight="1" x14ac:dyDescent="0.25">
      <c r="A26" s="9"/>
      <c r="B26" s="9" t="s">
        <v>249</v>
      </c>
      <c r="C26" s="98" t="s">
        <v>248</v>
      </c>
      <c r="D26" s="9">
        <v>0</v>
      </c>
      <c r="E26" s="9"/>
      <c r="F26" s="9"/>
      <c r="G26" s="9">
        <v>0</v>
      </c>
      <c r="H26" s="9">
        <v>0</v>
      </c>
    </row>
    <row r="27" spans="1:8" ht="12.75" customHeight="1" x14ac:dyDescent="0.25">
      <c r="A27" s="9"/>
      <c r="B27" s="94" t="s">
        <v>250</v>
      </c>
      <c r="C27" s="98" t="s">
        <v>262</v>
      </c>
      <c r="D27" s="9">
        <v>241418</v>
      </c>
      <c r="E27" s="9">
        <v>366730</v>
      </c>
      <c r="F27" s="9">
        <v>462800</v>
      </c>
      <c r="G27" s="9">
        <v>455100</v>
      </c>
      <c r="H27" s="9">
        <v>453400</v>
      </c>
    </row>
    <row r="28" spans="1:8" ht="12.75" hidden="1" customHeight="1" x14ac:dyDescent="0.25">
      <c r="A28" s="9"/>
      <c r="B28" s="9" t="s">
        <v>251</v>
      </c>
      <c r="C28" s="98" t="s">
        <v>36</v>
      </c>
      <c r="D28" s="9">
        <v>0</v>
      </c>
      <c r="E28" s="9">
        <v>229710</v>
      </c>
      <c r="F28" s="9">
        <v>305370</v>
      </c>
      <c r="G28" s="9">
        <v>296700</v>
      </c>
      <c r="H28" s="9">
        <v>300000</v>
      </c>
    </row>
    <row r="29" spans="1:8" ht="12.75" hidden="1" customHeight="1" x14ac:dyDescent="0.25">
      <c r="A29" s="9"/>
      <c r="B29" s="9" t="s">
        <v>253</v>
      </c>
      <c r="C29" s="98" t="s">
        <v>252</v>
      </c>
      <c r="D29" s="9"/>
      <c r="E29" s="9">
        <v>7110</v>
      </c>
      <c r="F29" s="9">
        <v>12560</v>
      </c>
      <c r="G29" s="9">
        <v>12600</v>
      </c>
      <c r="H29" s="9">
        <v>12600</v>
      </c>
    </row>
    <row r="30" spans="1:8" ht="12.75" customHeight="1" x14ac:dyDescent="0.25">
      <c r="A30" s="94">
        <v>9</v>
      </c>
      <c r="B30" s="94">
        <v>92</v>
      </c>
      <c r="C30" s="98" t="s">
        <v>254</v>
      </c>
      <c r="D30" s="9">
        <v>0</v>
      </c>
      <c r="E30" s="9">
        <v>12000</v>
      </c>
      <c r="F30" s="9">
        <v>6000</v>
      </c>
      <c r="G30" s="9">
        <v>6000</v>
      </c>
      <c r="H30" s="9">
        <v>7000</v>
      </c>
    </row>
    <row r="32" spans="1:8" ht="15.75" x14ac:dyDescent="0.25">
      <c r="A32" s="113" t="s">
        <v>57</v>
      </c>
      <c r="B32" s="132"/>
      <c r="C32" s="132"/>
      <c r="D32" s="132"/>
      <c r="E32" s="132"/>
      <c r="F32" s="132"/>
      <c r="G32" s="132"/>
      <c r="H32" s="132"/>
    </row>
    <row r="33" spans="1:8" ht="18" x14ac:dyDescent="0.25">
      <c r="A33" s="4"/>
      <c r="B33" s="4"/>
      <c r="C33" s="4"/>
      <c r="D33" s="4"/>
      <c r="E33" s="4"/>
      <c r="F33" s="4"/>
      <c r="G33" s="5"/>
      <c r="H33" s="5"/>
    </row>
    <row r="34" spans="1:8" ht="25.5" x14ac:dyDescent="0.25">
      <c r="A34" s="21" t="s">
        <v>5</v>
      </c>
      <c r="B34" s="20" t="s">
        <v>6</v>
      </c>
      <c r="C34" s="20" t="s">
        <v>8</v>
      </c>
      <c r="D34" s="20" t="s">
        <v>259</v>
      </c>
      <c r="E34" s="21" t="s">
        <v>256</v>
      </c>
      <c r="F34" s="21" t="s">
        <v>257</v>
      </c>
      <c r="G34" s="21" t="s">
        <v>41</v>
      </c>
      <c r="H34" s="21" t="s">
        <v>258</v>
      </c>
    </row>
    <row r="35" spans="1:8" x14ac:dyDescent="0.25">
      <c r="A35" s="41"/>
      <c r="B35" s="42"/>
      <c r="C35" s="40" t="s">
        <v>1</v>
      </c>
      <c r="D35" s="92">
        <f>D36+D76</f>
        <v>1627356.2899999998</v>
      </c>
      <c r="E35" s="93">
        <f>E36+E76</f>
        <v>2120180</v>
      </c>
      <c r="F35" s="93">
        <f>F36+F76</f>
        <v>2603800</v>
      </c>
      <c r="G35" s="93">
        <f t="shared" ref="G35:H35" si="0">G36+G76</f>
        <v>2545100</v>
      </c>
      <c r="H35" s="93">
        <f t="shared" si="0"/>
        <v>2632400</v>
      </c>
    </row>
    <row r="36" spans="1:8" ht="15.75" customHeight="1" x14ac:dyDescent="0.25">
      <c r="A36" s="11">
        <v>3</v>
      </c>
      <c r="B36" s="11"/>
      <c r="C36" s="11" t="s">
        <v>9</v>
      </c>
      <c r="D36" s="8">
        <f>D37+D41+D67+D72+D74</f>
        <v>1585575.15</v>
      </c>
      <c r="E36" s="9">
        <f>E37+E41+E67+E72+E74</f>
        <v>2087120</v>
      </c>
      <c r="F36" s="9">
        <f t="shared" ref="F36:H36" si="1">F37+F41+F67+F72+F74</f>
        <v>2554800</v>
      </c>
      <c r="G36" s="9">
        <f t="shared" si="1"/>
        <v>2496200</v>
      </c>
      <c r="H36" s="9">
        <f t="shared" si="1"/>
        <v>2583500</v>
      </c>
    </row>
    <row r="37" spans="1:8" ht="15" customHeight="1" x14ac:dyDescent="0.25">
      <c r="A37" s="12"/>
      <c r="B37" s="90" t="s">
        <v>150</v>
      </c>
      <c r="C37" s="90" t="s">
        <v>10</v>
      </c>
      <c r="D37" s="91">
        <v>1288326.28</v>
      </c>
      <c r="E37" s="9">
        <v>1641950</v>
      </c>
      <c r="F37" s="9">
        <v>2093500</v>
      </c>
      <c r="G37" s="9">
        <v>2040600</v>
      </c>
      <c r="H37" s="9">
        <v>2127700</v>
      </c>
    </row>
    <row r="38" spans="1:8" hidden="1" x14ac:dyDescent="0.25">
      <c r="A38" s="12"/>
      <c r="B38" s="90" t="s">
        <v>151</v>
      </c>
      <c r="C38" s="90" t="s">
        <v>152</v>
      </c>
      <c r="D38" s="91">
        <v>941288.83535735612</v>
      </c>
      <c r="E38" s="9">
        <v>941288.83535735612</v>
      </c>
      <c r="F38" s="9">
        <v>1038010</v>
      </c>
      <c r="G38" s="9">
        <v>1065500</v>
      </c>
      <c r="H38" s="9">
        <v>1119200</v>
      </c>
    </row>
    <row r="39" spans="1:8" hidden="1" x14ac:dyDescent="0.25">
      <c r="A39" s="12"/>
      <c r="B39" s="90" t="s">
        <v>153</v>
      </c>
      <c r="C39" s="90" t="s">
        <v>154</v>
      </c>
      <c r="D39" s="91">
        <v>40451.177914924679</v>
      </c>
      <c r="E39" s="9">
        <v>40451.177914924679</v>
      </c>
      <c r="F39" s="9">
        <v>60500</v>
      </c>
      <c r="G39" s="9">
        <v>59400</v>
      </c>
      <c r="H39" s="9">
        <v>59500</v>
      </c>
    </row>
    <row r="40" spans="1:8" ht="15" hidden="1" customHeight="1" x14ac:dyDescent="0.25">
      <c r="A40" s="12"/>
      <c r="B40" s="90" t="s">
        <v>155</v>
      </c>
      <c r="C40" s="90" t="s">
        <v>156</v>
      </c>
      <c r="D40" s="91">
        <v>155397.83130931048</v>
      </c>
      <c r="E40" s="9">
        <v>155397.83130931048</v>
      </c>
      <c r="F40" s="9">
        <v>163840</v>
      </c>
      <c r="G40" s="9">
        <v>160600</v>
      </c>
      <c r="H40" s="9">
        <v>160700</v>
      </c>
    </row>
    <row r="41" spans="1:8" x14ac:dyDescent="0.25">
      <c r="A41" s="12"/>
      <c r="B41" s="90" t="s">
        <v>157</v>
      </c>
      <c r="C41" s="90" t="s">
        <v>23</v>
      </c>
      <c r="D41" s="91">
        <v>245938.46</v>
      </c>
      <c r="E41" s="9">
        <v>393770</v>
      </c>
      <c r="F41" s="9">
        <v>419200</v>
      </c>
      <c r="G41" s="9">
        <v>414300</v>
      </c>
      <c r="H41" s="9">
        <v>414700</v>
      </c>
    </row>
    <row r="42" spans="1:8" hidden="1" x14ac:dyDescent="0.25">
      <c r="A42" s="12"/>
      <c r="B42" s="90" t="s">
        <v>158</v>
      </c>
      <c r="C42" s="90" t="s">
        <v>159</v>
      </c>
      <c r="D42" s="91">
        <v>5082.6929457827327</v>
      </c>
      <c r="E42" s="9">
        <v>5082.6929457827327</v>
      </c>
      <c r="F42" s="9">
        <v>3750</v>
      </c>
      <c r="G42" s="9">
        <v>3700</v>
      </c>
      <c r="H42" s="9">
        <v>3700</v>
      </c>
    </row>
    <row r="43" spans="1:8" ht="15" hidden="1" customHeight="1" x14ac:dyDescent="0.25">
      <c r="A43" s="12"/>
      <c r="B43" s="90" t="s">
        <v>160</v>
      </c>
      <c r="C43" s="90" t="s">
        <v>161</v>
      </c>
      <c r="D43" s="91">
        <v>24871.047846572434</v>
      </c>
      <c r="E43" s="9">
        <v>24871.047846572434</v>
      </c>
      <c r="F43" s="9">
        <v>27380</v>
      </c>
      <c r="G43" s="9">
        <v>26300</v>
      </c>
      <c r="H43" s="9">
        <v>26300</v>
      </c>
    </row>
    <row r="44" spans="1:8" hidden="1" x14ac:dyDescent="0.25">
      <c r="A44" s="12"/>
      <c r="B44" s="90" t="s">
        <v>162</v>
      </c>
      <c r="C44" s="90" t="s">
        <v>163</v>
      </c>
      <c r="D44" s="91">
        <v>86.269825469506927</v>
      </c>
      <c r="E44" s="9">
        <v>86.269825469506927</v>
      </c>
      <c r="F44" s="9">
        <v>800</v>
      </c>
      <c r="G44" s="9">
        <v>800</v>
      </c>
      <c r="H44" s="9">
        <v>800</v>
      </c>
    </row>
    <row r="45" spans="1:8" ht="15" hidden="1" customHeight="1" x14ac:dyDescent="0.25">
      <c r="A45" s="12"/>
      <c r="B45" s="90" t="s">
        <v>164</v>
      </c>
      <c r="C45" s="90" t="s">
        <v>165</v>
      </c>
      <c r="D45" s="91">
        <v>81.810339106775487</v>
      </c>
      <c r="E45" s="9">
        <v>81.810339106775487</v>
      </c>
      <c r="F45" s="9">
        <v>0</v>
      </c>
      <c r="G45" s="9">
        <v>0</v>
      </c>
      <c r="H45" s="9">
        <v>0</v>
      </c>
    </row>
    <row r="46" spans="1:8" ht="15" hidden="1" customHeight="1" x14ac:dyDescent="0.25">
      <c r="A46" s="12"/>
      <c r="B46" s="90" t="s">
        <v>166</v>
      </c>
      <c r="C46" s="90" t="s">
        <v>167</v>
      </c>
      <c r="D46" s="91">
        <v>8896.7894352644489</v>
      </c>
      <c r="E46" s="9">
        <v>8896.7894352644489</v>
      </c>
      <c r="F46" s="9">
        <v>6540</v>
      </c>
      <c r="G46" s="9">
        <v>5800</v>
      </c>
      <c r="H46" s="9">
        <v>5800</v>
      </c>
    </row>
    <row r="47" spans="1:8" hidden="1" x14ac:dyDescent="0.25">
      <c r="A47" s="12"/>
      <c r="B47" s="90" t="s">
        <v>168</v>
      </c>
      <c r="C47" s="90" t="s">
        <v>169</v>
      </c>
      <c r="D47" s="91">
        <v>71888.638927599692</v>
      </c>
      <c r="E47" s="9">
        <v>71888.638927599692</v>
      </c>
      <c r="F47" s="9">
        <v>164300</v>
      </c>
      <c r="G47" s="9">
        <v>164600</v>
      </c>
      <c r="H47" s="9">
        <v>164900</v>
      </c>
    </row>
    <row r="48" spans="1:8" hidden="1" x14ac:dyDescent="0.25">
      <c r="A48" s="12"/>
      <c r="B48" s="90" t="s">
        <v>170</v>
      </c>
      <c r="C48" s="90" t="s">
        <v>171</v>
      </c>
      <c r="D48" s="91">
        <v>9863.6804034773359</v>
      </c>
      <c r="E48" s="9">
        <v>9863.6804034773359</v>
      </c>
      <c r="F48" s="9">
        <v>85000</v>
      </c>
      <c r="G48" s="9">
        <v>86100</v>
      </c>
      <c r="H48" s="9">
        <v>87200</v>
      </c>
    </row>
    <row r="49" spans="1:8" ht="15" hidden="1" customHeight="1" x14ac:dyDescent="0.25">
      <c r="A49" s="12"/>
      <c r="B49" s="90" t="s">
        <v>172</v>
      </c>
      <c r="C49" s="90" t="s">
        <v>173</v>
      </c>
      <c r="D49" s="91">
        <v>1093.1700842789833</v>
      </c>
      <c r="E49" s="9">
        <v>1093.1700842789833</v>
      </c>
      <c r="F49" s="9">
        <v>2400</v>
      </c>
      <c r="G49" s="9">
        <v>2400</v>
      </c>
      <c r="H49" s="9">
        <v>2400</v>
      </c>
    </row>
    <row r="50" spans="1:8" hidden="1" x14ac:dyDescent="0.25">
      <c r="A50" s="12"/>
      <c r="B50" s="90" t="s">
        <v>174</v>
      </c>
      <c r="C50" s="90" t="s">
        <v>175</v>
      </c>
      <c r="D50" s="91">
        <v>1355.4369898467053</v>
      </c>
      <c r="E50" s="9">
        <v>1355.4369898467053</v>
      </c>
      <c r="F50" s="9">
        <v>1700</v>
      </c>
      <c r="G50" s="9">
        <v>1700</v>
      </c>
      <c r="H50" s="9">
        <v>1700</v>
      </c>
    </row>
    <row r="51" spans="1:8" ht="15" hidden="1" customHeight="1" x14ac:dyDescent="0.25">
      <c r="A51" s="12"/>
      <c r="B51" s="90" t="s">
        <v>176</v>
      </c>
      <c r="C51" s="90" t="s">
        <v>177</v>
      </c>
      <c r="D51" s="91">
        <v>37.161059128011146</v>
      </c>
      <c r="E51" s="9">
        <v>37.161059128011146</v>
      </c>
      <c r="F51" s="9">
        <v>300</v>
      </c>
      <c r="G51" s="9">
        <v>300</v>
      </c>
      <c r="H51" s="9">
        <v>300</v>
      </c>
    </row>
    <row r="52" spans="1:8" hidden="1" x14ac:dyDescent="0.25">
      <c r="A52" s="12"/>
      <c r="B52" s="90" t="s">
        <v>178</v>
      </c>
      <c r="C52" s="90" t="s">
        <v>179</v>
      </c>
      <c r="D52" s="91">
        <v>6814.7255955936025</v>
      </c>
      <c r="E52" s="9">
        <v>6814.7255955936025</v>
      </c>
      <c r="F52" s="9">
        <v>8900</v>
      </c>
      <c r="G52" s="9">
        <v>9000</v>
      </c>
      <c r="H52" s="9">
        <v>9100</v>
      </c>
    </row>
    <row r="53" spans="1:8" ht="15" hidden="1" customHeight="1" x14ac:dyDescent="0.25">
      <c r="A53" s="12"/>
      <c r="B53" s="90" t="s">
        <v>180</v>
      </c>
      <c r="C53" s="90" t="s">
        <v>181</v>
      </c>
      <c r="D53" s="91">
        <v>4721.6802707545285</v>
      </c>
      <c r="E53" s="9">
        <v>4721.6802707545285</v>
      </c>
      <c r="F53" s="9">
        <v>34800</v>
      </c>
      <c r="G53" s="9">
        <v>35000</v>
      </c>
      <c r="H53" s="9">
        <v>35200</v>
      </c>
    </row>
    <row r="54" spans="1:8" hidden="1" x14ac:dyDescent="0.25">
      <c r="A54" s="12"/>
      <c r="B54" s="90" t="s">
        <v>182</v>
      </c>
      <c r="C54" s="90" t="s">
        <v>183</v>
      </c>
      <c r="D54" s="91">
        <v>39.816842524387816</v>
      </c>
      <c r="E54" s="9">
        <v>39.816842524387816</v>
      </c>
      <c r="F54" s="9">
        <v>300</v>
      </c>
      <c r="G54" s="9">
        <v>300</v>
      </c>
      <c r="H54" s="9">
        <v>300</v>
      </c>
    </row>
    <row r="55" spans="1:8" hidden="1" x14ac:dyDescent="0.25">
      <c r="A55" s="12"/>
      <c r="B55" s="90" t="s">
        <v>184</v>
      </c>
      <c r="C55" s="90" t="s">
        <v>185</v>
      </c>
      <c r="D55" s="91">
        <v>10224.265711062444</v>
      </c>
      <c r="E55" s="9">
        <v>10224.265711062444</v>
      </c>
      <c r="F55" s="9">
        <v>9500</v>
      </c>
      <c r="G55" s="9">
        <v>9500</v>
      </c>
      <c r="H55" s="9">
        <v>9500</v>
      </c>
    </row>
    <row r="56" spans="1:8" hidden="1" x14ac:dyDescent="0.25">
      <c r="A56" s="12"/>
      <c r="B56" s="90" t="s">
        <v>186</v>
      </c>
      <c r="C56" s="90" t="s">
        <v>187</v>
      </c>
      <c r="D56" s="91">
        <v>16.590351051828257</v>
      </c>
      <c r="E56" s="9">
        <v>16.590351051828257</v>
      </c>
      <c r="F56" s="9">
        <v>0</v>
      </c>
      <c r="G56" s="9">
        <v>0</v>
      </c>
      <c r="H56" s="9">
        <v>0</v>
      </c>
    </row>
    <row r="57" spans="1:8" hidden="1" x14ac:dyDescent="0.25">
      <c r="A57" s="12"/>
      <c r="B57" s="90" t="s">
        <v>188</v>
      </c>
      <c r="C57" s="90" t="s">
        <v>189</v>
      </c>
      <c r="D57" s="91">
        <v>6292.3883469374205</v>
      </c>
      <c r="E57" s="9">
        <v>6292.3883469374205</v>
      </c>
      <c r="F57" s="9">
        <v>5700</v>
      </c>
      <c r="G57" s="9">
        <v>5700</v>
      </c>
      <c r="H57" s="9">
        <v>5700</v>
      </c>
    </row>
    <row r="58" spans="1:8" hidden="1" x14ac:dyDescent="0.25">
      <c r="A58" s="12"/>
      <c r="B58" s="90" t="s">
        <v>190</v>
      </c>
      <c r="C58" s="90" t="s">
        <v>191</v>
      </c>
      <c r="D58" s="91">
        <v>3746.0441966952017</v>
      </c>
      <c r="E58" s="9">
        <v>3746.0441966952017</v>
      </c>
      <c r="F58" s="9">
        <v>1600</v>
      </c>
      <c r="G58" s="9">
        <v>1600</v>
      </c>
      <c r="H58" s="9">
        <v>1600</v>
      </c>
    </row>
    <row r="59" spans="1:8" hidden="1" x14ac:dyDescent="0.25">
      <c r="A59" s="12"/>
      <c r="B59" s="90" t="s">
        <v>192</v>
      </c>
      <c r="C59" s="90" t="s">
        <v>193</v>
      </c>
      <c r="D59" s="91">
        <v>1797.2101665671244</v>
      </c>
      <c r="E59" s="9">
        <v>1797.2101665671244</v>
      </c>
      <c r="F59" s="9">
        <v>1200</v>
      </c>
      <c r="G59" s="9">
        <v>1200</v>
      </c>
      <c r="H59" s="9">
        <v>1200</v>
      </c>
    </row>
    <row r="60" spans="1:8" hidden="1" x14ac:dyDescent="0.25">
      <c r="A60" s="12"/>
      <c r="B60" s="90" t="s">
        <v>194</v>
      </c>
      <c r="C60" s="90" t="s">
        <v>195</v>
      </c>
      <c r="D60" s="91">
        <v>188.26730373614706</v>
      </c>
      <c r="E60" s="9">
        <v>188.26730373614706</v>
      </c>
      <c r="F60" s="9">
        <v>1000</v>
      </c>
      <c r="G60" s="9">
        <v>1000</v>
      </c>
      <c r="H60" s="9">
        <v>1000</v>
      </c>
    </row>
    <row r="61" spans="1:8" ht="15" hidden="1" customHeight="1" x14ac:dyDescent="0.25">
      <c r="A61" s="12"/>
      <c r="B61" s="90" t="s">
        <v>196</v>
      </c>
      <c r="C61" s="90" t="s">
        <v>197</v>
      </c>
      <c r="D61" s="91">
        <v>4169.721945716371</v>
      </c>
      <c r="E61" s="9">
        <v>4169.721945716371</v>
      </c>
      <c r="F61" s="9">
        <v>3300</v>
      </c>
      <c r="G61" s="9">
        <v>3300</v>
      </c>
      <c r="H61" s="9">
        <v>3300</v>
      </c>
    </row>
    <row r="62" spans="1:8" hidden="1" x14ac:dyDescent="0.25">
      <c r="A62" s="12"/>
      <c r="B62" s="90" t="s">
        <v>198</v>
      </c>
      <c r="C62" s="90" t="s">
        <v>199</v>
      </c>
      <c r="D62" s="91">
        <v>1416.8159798261331</v>
      </c>
      <c r="E62" s="9">
        <v>1416.8159798261331</v>
      </c>
      <c r="F62" s="9">
        <v>5000</v>
      </c>
      <c r="G62" s="9">
        <v>5000</v>
      </c>
      <c r="H62" s="9">
        <v>5000</v>
      </c>
    </row>
    <row r="63" spans="1:8" hidden="1" x14ac:dyDescent="0.25">
      <c r="A63" s="12"/>
      <c r="B63" s="90" t="s">
        <v>200</v>
      </c>
      <c r="C63" s="90" t="s">
        <v>201</v>
      </c>
      <c r="D63" s="91">
        <v>225.61152033977035</v>
      </c>
      <c r="E63" s="9">
        <v>225.61152033977035</v>
      </c>
      <c r="F63" s="9">
        <v>200</v>
      </c>
      <c r="G63" s="9">
        <v>200</v>
      </c>
      <c r="H63" s="9">
        <v>200</v>
      </c>
    </row>
    <row r="64" spans="1:8" hidden="1" x14ac:dyDescent="0.25">
      <c r="A64" s="12"/>
      <c r="B64" s="90" t="s">
        <v>202</v>
      </c>
      <c r="C64" s="90" t="s">
        <v>203</v>
      </c>
      <c r="D64" s="91">
        <v>451.25754860972853</v>
      </c>
      <c r="E64" s="9">
        <v>451.25754860972853</v>
      </c>
      <c r="F64" s="9">
        <v>200</v>
      </c>
      <c r="G64" s="9">
        <v>200</v>
      </c>
      <c r="H64" s="9">
        <v>200</v>
      </c>
    </row>
    <row r="65" spans="1:8" hidden="1" x14ac:dyDescent="0.25">
      <c r="A65" s="12"/>
      <c r="B65" s="90" t="s">
        <v>204</v>
      </c>
      <c r="C65" s="90" t="s">
        <v>205</v>
      </c>
      <c r="D65" s="91">
        <v>2679.3416948702634</v>
      </c>
      <c r="E65" s="9">
        <v>2679.3416948702634</v>
      </c>
      <c r="F65" s="9">
        <v>3000</v>
      </c>
      <c r="G65" s="9">
        <v>3000</v>
      </c>
      <c r="H65" s="9">
        <v>3000</v>
      </c>
    </row>
    <row r="66" spans="1:8" ht="15" hidden="1" customHeight="1" x14ac:dyDescent="0.25">
      <c r="A66" s="12"/>
      <c r="B66" s="90" t="s">
        <v>206</v>
      </c>
      <c r="C66" s="90" t="s">
        <v>207</v>
      </c>
      <c r="D66" s="91">
        <v>25176.34481385626</v>
      </c>
      <c r="E66" s="9">
        <v>25176.34481385626</v>
      </c>
      <c r="F66" s="9">
        <v>24700</v>
      </c>
      <c r="G66" s="9">
        <v>24800</v>
      </c>
      <c r="H66" s="9">
        <v>24900</v>
      </c>
    </row>
    <row r="67" spans="1:8" x14ac:dyDescent="0.25">
      <c r="A67" s="12"/>
      <c r="B67" s="90" t="s">
        <v>208</v>
      </c>
      <c r="C67" s="90" t="s">
        <v>94</v>
      </c>
      <c r="D67" s="91">
        <v>1698.92</v>
      </c>
      <c r="E67" s="9">
        <v>800</v>
      </c>
      <c r="F67" s="9">
        <v>1500</v>
      </c>
      <c r="G67" s="9">
        <v>1500</v>
      </c>
      <c r="H67" s="9">
        <v>1500</v>
      </c>
    </row>
    <row r="68" spans="1:8" ht="15" hidden="1" customHeight="1" x14ac:dyDescent="0.25">
      <c r="A68" s="12"/>
      <c r="B68" s="90" t="s">
        <v>209</v>
      </c>
      <c r="C68" s="90" t="s">
        <v>210</v>
      </c>
      <c r="D68" s="91">
        <v>1399.9402747362135</v>
      </c>
      <c r="E68" s="9">
        <v>1399.9402747362135</v>
      </c>
      <c r="F68" s="9">
        <v>500</v>
      </c>
      <c r="G68" s="9">
        <v>500</v>
      </c>
      <c r="H68" s="9">
        <v>500</v>
      </c>
    </row>
    <row r="69" spans="1:8" ht="15" hidden="1" customHeight="1" x14ac:dyDescent="0.25">
      <c r="A69" s="12"/>
      <c r="B69" s="90" t="s">
        <v>211</v>
      </c>
      <c r="C69" s="90" t="s">
        <v>212</v>
      </c>
      <c r="D69" s="91">
        <v>18.512177317672041</v>
      </c>
      <c r="E69" s="9">
        <v>18.512177317672041</v>
      </c>
      <c r="F69" s="9">
        <v>0</v>
      </c>
      <c r="G69" s="9">
        <v>0</v>
      </c>
      <c r="H69" s="9">
        <v>0</v>
      </c>
    </row>
    <row r="70" spans="1:8" hidden="1" x14ac:dyDescent="0.25">
      <c r="A70" s="12"/>
      <c r="B70" s="90" t="s">
        <v>213</v>
      </c>
      <c r="C70" s="90" t="s">
        <v>214</v>
      </c>
      <c r="D70" s="91">
        <v>2.2456699183754729</v>
      </c>
      <c r="E70" s="9">
        <v>2.2456699183754729</v>
      </c>
      <c r="F70" s="9">
        <v>300</v>
      </c>
      <c r="G70" s="9">
        <v>300</v>
      </c>
      <c r="H70" s="9">
        <v>300</v>
      </c>
    </row>
    <row r="71" spans="1:8" ht="15" hidden="1" customHeight="1" x14ac:dyDescent="0.25">
      <c r="A71" s="12"/>
      <c r="B71" s="90" t="s">
        <v>215</v>
      </c>
      <c r="C71" s="90" t="s">
        <v>216</v>
      </c>
      <c r="D71" s="91">
        <v>0</v>
      </c>
      <c r="E71" s="9">
        <v>0</v>
      </c>
      <c r="F71" s="9">
        <v>0</v>
      </c>
      <c r="G71" s="9">
        <v>0</v>
      </c>
      <c r="H71" s="9">
        <v>0</v>
      </c>
    </row>
    <row r="72" spans="1:8" ht="15" customHeight="1" x14ac:dyDescent="0.25">
      <c r="A72" s="12"/>
      <c r="B72" s="90" t="s">
        <v>217</v>
      </c>
      <c r="C72" s="90" t="s">
        <v>218</v>
      </c>
      <c r="D72" s="91">
        <v>47913.15</v>
      </c>
      <c r="E72" s="9">
        <v>49300</v>
      </c>
      <c r="F72" s="9">
        <v>39300</v>
      </c>
      <c r="G72" s="9">
        <v>38500</v>
      </c>
      <c r="H72" s="9">
        <v>38300</v>
      </c>
    </row>
    <row r="73" spans="1:8" ht="15" hidden="1" customHeight="1" x14ac:dyDescent="0.25">
      <c r="A73" s="12"/>
      <c r="B73" s="90" t="s">
        <v>219</v>
      </c>
      <c r="C73" s="90" t="s">
        <v>220</v>
      </c>
      <c r="D73" s="91">
        <v>0</v>
      </c>
      <c r="E73" s="9">
        <v>0</v>
      </c>
      <c r="F73" s="9">
        <v>49300</v>
      </c>
      <c r="G73" s="9">
        <v>49900</v>
      </c>
      <c r="H73" s="9">
        <v>50500</v>
      </c>
    </row>
    <row r="74" spans="1:8" x14ac:dyDescent="0.25">
      <c r="A74" s="12"/>
      <c r="B74" s="90" t="s">
        <v>221</v>
      </c>
      <c r="C74" s="90" t="s">
        <v>222</v>
      </c>
      <c r="D74" s="91">
        <v>1698.34</v>
      </c>
      <c r="E74" s="9">
        <v>1300</v>
      </c>
      <c r="F74" s="9">
        <v>1300</v>
      </c>
      <c r="G74" s="9">
        <v>1300</v>
      </c>
      <c r="H74" s="9">
        <v>1300</v>
      </c>
    </row>
    <row r="75" spans="1:8" hidden="1" x14ac:dyDescent="0.25">
      <c r="A75" s="12"/>
      <c r="B75" s="90" t="s">
        <v>223</v>
      </c>
      <c r="C75" s="90" t="s">
        <v>224</v>
      </c>
      <c r="D75" s="91">
        <v>0</v>
      </c>
      <c r="E75" s="9">
        <v>0</v>
      </c>
      <c r="F75" s="9">
        <v>1270</v>
      </c>
      <c r="G75" s="9">
        <v>1270</v>
      </c>
      <c r="H75" s="9">
        <v>1270</v>
      </c>
    </row>
    <row r="76" spans="1:8" ht="25.5" x14ac:dyDescent="0.25">
      <c r="A76" s="14">
        <v>4</v>
      </c>
      <c r="B76" s="15"/>
      <c r="C76" s="26" t="s">
        <v>11</v>
      </c>
      <c r="D76" s="8">
        <v>41781.14</v>
      </c>
      <c r="E76" s="9">
        <v>33060</v>
      </c>
      <c r="F76" s="9">
        <v>49000</v>
      </c>
      <c r="G76" s="9">
        <v>48900</v>
      </c>
      <c r="H76" s="9">
        <v>48900</v>
      </c>
    </row>
    <row r="77" spans="1:8" ht="25.5" x14ac:dyDescent="0.25">
      <c r="A77" s="12"/>
      <c r="B77" s="90" t="s">
        <v>137</v>
      </c>
      <c r="C77" s="90" t="s">
        <v>37</v>
      </c>
      <c r="D77" s="91">
        <v>41781</v>
      </c>
      <c r="E77" s="9">
        <v>33060</v>
      </c>
      <c r="F77" s="9">
        <v>49000</v>
      </c>
      <c r="G77" s="9">
        <v>48900</v>
      </c>
      <c r="H77" s="9">
        <v>48900</v>
      </c>
    </row>
    <row r="78" spans="1:8" hidden="1" x14ac:dyDescent="0.25">
      <c r="A78" s="12"/>
      <c r="B78" s="90" t="s">
        <v>138</v>
      </c>
      <c r="C78" s="90" t="s">
        <v>139</v>
      </c>
      <c r="D78" s="91">
        <v>0</v>
      </c>
      <c r="E78" s="9">
        <v>0</v>
      </c>
      <c r="F78" s="9">
        <v>0</v>
      </c>
      <c r="G78" s="9">
        <v>0</v>
      </c>
      <c r="H78" s="9">
        <v>0</v>
      </c>
    </row>
    <row r="79" spans="1:8" hidden="1" x14ac:dyDescent="0.25">
      <c r="A79" s="12"/>
      <c r="B79" s="90" t="s">
        <v>140</v>
      </c>
      <c r="C79" s="90" t="s">
        <v>141</v>
      </c>
      <c r="D79" s="91">
        <v>590.61517021700172</v>
      </c>
      <c r="E79" s="9">
        <v>6920</v>
      </c>
      <c r="F79" s="9">
        <v>6900</v>
      </c>
      <c r="G79" s="9">
        <v>6900</v>
      </c>
      <c r="H79" s="9">
        <v>6900</v>
      </c>
    </row>
    <row r="80" spans="1:8" hidden="1" x14ac:dyDescent="0.25">
      <c r="A80" s="12"/>
      <c r="B80" s="90" t="s">
        <v>142</v>
      </c>
      <c r="C80" s="90" t="s">
        <v>143</v>
      </c>
      <c r="D80" s="91">
        <v>184.49001260866677</v>
      </c>
      <c r="E80" s="9">
        <v>0</v>
      </c>
      <c r="F80" s="9">
        <v>0</v>
      </c>
      <c r="G80" s="9">
        <v>0</v>
      </c>
      <c r="H80" s="9">
        <v>0</v>
      </c>
    </row>
    <row r="81" spans="1:8" hidden="1" x14ac:dyDescent="0.25">
      <c r="A81" s="12"/>
      <c r="B81" s="90" t="s">
        <v>144</v>
      </c>
      <c r="C81" s="90" t="s">
        <v>145</v>
      </c>
      <c r="D81" s="91">
        <v>41.714778684716968</v>
      </c>
      <c r="E81" s="9">
        <v>0</v>
      </c>
      <c r="F81" s="9">
        <v>0</v>
      </c>
      <c r="G81" s="9">
        <v>0</v>
      </c>
      <c r="H81" s="9">
        <v>0</v>
      </c>
    </row>
    <row r="82" spans="1:8" ht="25.5" hidden="1" x14ac:dyDescent="0.25">
      <c r="A82" s="12"/>
      <c r="B82" s="90" t="s">
        <v>146</v>
      </c>
      <c r="C82" s="90" t="s">
        <v>147</v>
      </c>
      <c r="D82" s="91">
        <v>2930.2926537925541</v>
      </c>
      <c r="E82" s="9">
        <v>3000</v>
      </c>
      <c r="F82" s="9">
        <v>8200</v>
      </c>
      <c r="G82" s="9">
        <v>8200</v>
      </c>
      <c r="H82" s="9">
        <v>8200</v>
      </c>
    </row>
    <row r="83" spans="1:8" hidden="1" x14ac:dyDescent="0.25">
      <c r="A83" s="12"/>
      <c r="B83" s="90" t="s">
        <v>148</v>
      </c>
      <c r="C83" s="90" t="s">
        <v>149</v>
      </c>
      <c r="D83" s="91">
        <v>25351.85347401951</v>
      </c>
      <c r="E83" s="9">
        <v>17960</v>
      </c>
      <c r="F83" s="9">
        <v>17960</v>
      </c>
      <c r="G83" s="9">
        <v>18000</v>
      </c>
      <c r="H83" s="9">
        <v>18000</v>
      </c>
    </row>
  </sheetData>
  <mergeCells count="5">
    <mergeCell ref="A32:H32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  <ignoredErrors>
    <ignoredError sqref="B77:B84 B12:B2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topLeftCell="A18" workbookViewId="0">
      <selection activeCell="D28" sqref="D2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3" t="s">
        <v>39</v>
      </c>
      <c r="B1" s="113"/>
      <c r="C1" s="113"/>
      <c r="D1" s="113"/>
      <c r="E1" s="113"/>
      <c r="F1" s="113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13" t="s">
        <v>20</v>
      </c>
      <c r="B3" s="113"/>
      <c r="C3" s="113"/>
      <c r="D3" s="113"/>
      <c r="E3" s="113"/>
      <c r="F3" s="113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13" t="s">
        <v>4</v>
      </c>
      <c r="B5" s="113"/>
      <c r="C5" s="113"/>
      <c r="D5" s="113"/>
      <c r="E5" s="113"/>
      <c r="F5" s="113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13" t="s">
        <v>58</v>
      </c>
      <c r="B7" s="113"/>
      <c r="C7" s="113"/>
      <c r="D7" s="113"/>
      <c r="E7" s="113"/>
      <c r="F7" s="113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60</v>
      </c>
      <c r="B9" s="20" t="s">
        <v>259</v>
      </c>
      <c r="C9" s="21" t="s">
        <v>256</v>
      </c>
      <c r="D9" s="21" t="s">
        <v>257</v>
      </c>
      <c r="E9" s="21" t="s">
        <v>41</v>
      </c>
      <c r="F9" s="21" t="s">
        <v>258</v>
      </c>
    </row>
    <row r="10" spans="1:6" x14ac:dyDescent="0.25">
      <c r="A10" s="43" t="s">
        <v>0</v>
      </c>
      <c r="B10" s="79">
        <f>B11+B14+B16+B18+B21</f>
        <v>1657479.0699999996</v>
      </c>
      <c r="C10" s="79">
        <f>C11+C14+C16+C18+C21</f>
        <v>2107980</v>
      </c>
      <c r="D10" s="79">
        <f t="shared" ref="D10:E10" si="0">D11+D14+D16+D18</f>
        <v>2597800</v>
      </c>
      <c r="E10" s="79">
        <f t="shared" si="0"/>
        <v>2539100</v>
      </c>
      <c r="F10" s="79">
        <f>F11+F14+F16+F18</f>
        <v>2625400</v>
      </c>
    </row>
    <row r="11" spans="1:6" x14ac:dyDescent="0.25">
      <c r="A11" s="76" t="s">
        <v>63</v>
      </c>
      <c r="B11" s="77">
        <f>B12+B13</f>
        <v>241417.59000000003</v>
      </c>
      <c r="C11" s="77">
        <f t="shared" ref="C11" si="1">C12+C13</f>
        <v>366730</v>
      </c>
      <c r="D11" s="77">
        <f t="shared" ref="D11:F11" si="2">D12+D13</f>
        <v>462800</v>
      </c>
      <c r="E11" s="77">
        <f t="shared" si="2"/>
        <v>455100</v>
      </c>
      <c r="F11" s="77">
        <f t="shared" si="2"/>
        <v>453400</v>
      </c>
    </row>
    <row r="12" spans="1:6" ht="24" customHeight="1" x14ac:dyDescent="0.25">
      <c r="A12" s="71" t="s">
        <v>84</v>
      </c>
      <c r="B12" s="73">
        <v>179953.42</v>
      </c>
      <c r="C12" s="73">
        <v>293230</v>
      </c>
      <c r="D12" s="73">
        <v>365300</v>
      </c>
      <c r="E12" s="73">
        <v>357600</v>
      </c>
      <c r="F12" s="73">
        <v>355900</v>
      </c>
    </row>
    <row r="13" spans="1:6" ht="25.5" x14ac:dyDescent="0.25">
      <c r="A13" s="71" t="s">
        <v>85</v>
      </c>
      <c r="B13" s="9">
        <v>61464.17</v>
      </c>
      <c r="C13" s="9">
        <v>73500</v>
      </c>
      <c r="D13" s="9">
        <v>97500</v>
      </c>
      <c r="E13" s="9">
        <v>97500</v>
      </c>
      <c r="F13" s="9">
        <v>97500</v>
      </c>
    </row>
    <row r="14" spans="1:6" x14ac:dyDescent="0.25">
      <c r="A14" s="26" t="s">
        <v>65</v>
      </c>
      <c r="B14" s="74">
        <v>11268.12</v>
      </c>
      <c r="C14" s="74">
        <f>C15</f>
        <v>10900</v>
      </c>
      <c r="D14" s="72">
        <v>10900</v>
      </c>
      <c r="E14" s="72">
        <v>10900</v>
      </c>
      <c r="F14" s="72">
        <v>10900</v>
      </c>
    </row>
    <row r="15" spans="1:6" ht="25.5" x14ac:dyDescent="0.25">
      <c r="A15" s="71" t="s">
        <v>86</v>
      </c>
      <c r="B15" s="9">
        <v>11268.12</v>
      </c>
      <c r="C15" s="9">
        <f>9400+1500</f>
        <v>10900</v>
      </c>
      <c r="D15" s="9">
        <v>10900</v>
      </c>
      <c r="E15" s="9">
        <v>10900</v>
      </c>
      <c r="F15" s="9">
        <v>10900</v>
      </c>
    </row>
    <row r="16" spans="1:6" ht="25.5" x14ac:dyDescent="0.25">
      <c r="A16" s="75" t="s">
        <v>62</v>
      </c>
      <c r="B16" s="74">
        <v>53450.18</v>
      </c>
      <c r="C16" s="74">
        <f t="shared" ref="C16" si="3">C17</f>
        <v>55500</v>
      </c>
      <c r="D16" s="74">
        <f t="shared" ref="D16:F16" si="4">D17</f>
        <v>58700</v>
      </c>
      <c r="E16" s="74">
        <f t="shared" si="4"/>
        <v>58700</v>
      </c>
      <c r="F16" s="74">
        <f t="shared" si="4"/>
        <v>58700</v>
      </c>
    </row>
    <row r="17" spans="1:6" ht="25.5" x14ac:dyDescent="0.25">
      <c r="A17" s="18" t="s">
        <v>82</v>
      </c>
      <c r="B17" s="9">
        <v>53450.18</v>
      </c>
      <c r="C17" s="9">
        <f>55500</f>
        <v>55500</v>
      </c>
      <c r="D17" s="9">
        <v>58700</v>
      </c>
      <c r="E17" s="9">
        <v>58700</v>
      </c>
      <c r="F17" s="9">
        <v>58700</v>
      </c>
    </row>
    <row r="18" spans="1:6" x14ac:dyDescent="0.25">
      <c r="A18" s="78" t="s">
        <v>61</v>
      </c>
      <c r="B18" s="74">
        <f>B19+B20</f>
        <v>1350973.0399999998</v>
      </c>
      <c r="C18" s="74">
        <f t="shared" ref="C18" si="5">C19+C20+C22</f>
        <v>1674850</v>
      </c>
      <c r="D18" s="74">
        <f t="shared" ref="D18:F18" si="6">D19+D20+D22</f>
        <v>2065400</v>
      </c>
      <c r="E18" s="74">
        <f t="shared" si="6"/>
        <v>2014400</v>
      </c>
      <c r="F18" s="74">
        <f t="shared" si="6"/>
        <v>2102400</v>
      </c>
    </row>
    <row r="19" spans="1:6" ht="25.5" x14ac:dyDescent="0.25">
      <c r="A19" s="71" t="s">
        <v>87</v>
      </c>
      <c r="B19" s="9">
        <v>1319021.6499999999</v>
      </c>
      <c r="C19" s="9">
        <v>1654700</v>
      </c>
      <c r="D19" s="9">
        <v>2010700</v>
      </c>
      <c r="E19" s="9">
        <v>1959700</v>
      </c>
      <c r="F19" s="10">
        <v>2047700</v>
      </c>
    </row>
    <row r="20" spans="1:6" ht="25.5" x14ac:dyDescent="0.25">
      <c r="A20" s="71" t="s">
        <v>88</v>
      </c>
      <c r="B20" s="9">
        <v>31951.39</v>
      </c>
      <c r="C20" s="9">
        <v>20150</v>
      </c>
      <c r="D20" s="9">
        <v>54700</v>
      </c>
      <c r="E20" s="9">
        <v>54700</v>
      </c>
      <c r="F20" s="10">
        <v>54700</v>
      </c>
    </row>
    <row r="21" spans="1:6" x14ac:dyDescent="0.25">
      <c r="A21" s="78" t="s">
        <v>83</v>
      </c>
      <c r="B21" s="74">
        <v>370.14</v>
      </c>
      <c r="C21" s="74"/>
      <c r="D21" s="74">
        <f t="shared" ref="D21:F21" si="7">D22</f>
        <v>0</v>
      </c>
      <c r="E21" s="74">
        <f t="shared" si="7"/>
        <v>0</v>
      </c>
      <c r="F21" s="74">
        <f t="shared" si="7"/>
        <v>0</v>
      </c>
    </row>
    <row r="22" spans="1:6" ht="25.5" x14ac:dyDescent="0.25">
      <c r="A22" s="71" t="s">
        <v>89</v>
      </c>
      <c r="B22" s="9">
        <v>370.14</v>
      </c>
      <c r="C22" s="9"/>
      <c r="D22" s="9">
        <v>0</v>
      </c>
      <c r="E22" s="9">
        <v>0</v>
      </c>
      <c r="F22" s="10">
        <v>0</v>
      </c>
    </row>
    <row r="23" spans="1:6" x14ac:dyDescent="0.25">
      <c r="B23" s="157"/>
    </row>
    <row r="25" spans="1:6" ht="15.75" customHeight="1" x14ac:dyDescent="0.25">
      <c r="A25" s="113" t="s">
        <v>59</v>
      </c>
      <c r="B25" s="113"/>
      <c r="C25" s="113"/>
      <c r="D25" s="113"/>
      <c r="E25" s="113"/>
      <c r="F25" s="113"/>
    </row>
    <row r="26" spans="1:6" ht="18" x14ac:dyDescent="0.25">
      <c r="A26" s="25"/>
      <c r="B26" s="25"/>
      <c r="C26" s="25"/>
      <c r="D26" s="25"/>
      <c r="E26" s="5"/>
      <c r="F26" s="5"/>
    </row>
    <row r="27" spans="1:6" ht="25.5" x14ac:dyDescent="0.25">
      <c r="A27" s="21" t="s">
        <v>60</v>
      </c>
      <c r="B27" s="20" t="s">
        <v>259</v>
      </c>
      <c r="C27" s="21" t="s">
        <v>256</v>
      </c>
      <c r="D27" s="21" t="s">
        <v>257</v>
      </c>
      <c r="E27" s="21" t="s">
        <v>41</v>
      </c>
      <c r="F27" s="21" t="s">
        <v>258</v>
      </c>
    </row>
    <row r="28" spans="1:6" x14ac:dyDescent="0.25">
      <c r="A28" s="43" t="s">
        <v>1</v>
      </c>
      <c r="B28" s="79">
        <f>B29+B32+B34+B36+B39</f>
        <v>1627356.5599999998</v>
      </c>
      <c r="C28" s="79">
        <f>C29+C32+C34+C36+C39</f>
        <v>2120180</v>
      </c>
      <c r="D28" s="79">
        <f t="shared" ref="D28:F28" si="8">D29+D32+D34+D36+D39</f>
        <v>2603800</v>
      </c>
      <c r="E28" s="79">
        <f t="shared" si="8"/>
        <v>2545100</v>
      </c>
      <c r="F28" s="79">
        <f t="shared" si="8"/>
        <v>2632400</v>
      </c>
    </row>
    <row r="29" spans="1:6" ht="15.75" customHeight="1" x14ac:dyDescent="0.25">
      <c r="A29" s="76" t="s">
        <v>63</v>
      </c>
      <c r="B29" s="77">
        <f>B30+B31</f>
        <v>241417.59000000003</v>
      </c>
      <c r="C29" s="77">
        <f t="shared" ref="C29" si="9">C30+C31</f>
        <v>366730</v>
      </c>
      <c r="D29" s="77">
        <f t="shared" ref="D29" si="10">D30+D31</f>
        <v>462800</v>
      </c>
      <c r="E29" s="77">
        <f t="shared" ref="E29" si="11">E30+E31</f>
        <v>455100</v>
      </c>
      <c r="F29" s="77">
        <f t="shared" ref="F29" si="12">F30+F31</f>
        <v>453400</v>
      </c>
    </row>
    <row r="30" spans="1:6" ht="25.5" x14ac:dyDescent="0.25">
      <c r="A30" s="71" t="s">
        <v>84</v>
      </c>
      <c r="B30" s="73">
        <v>187261.39</v>
      </c>
      <c r="C30" s="73">
        <v>293230</v>
      </c>
      <c r="D30" s="73">
        <v>365300</v>
      </c>
      <c r="E30" s="73">
        <v>357600</v>
      </c>
      <c r="F30" s="73">
        <v>355900</v>
      </c>
    </row>
    <row r="31" spans="1:6" ht="25.5" x14ac:dyDescent="0.25">
      <c r="A31" s="71" t="s">
        <v>85</v>
      </c>
      <c r="B31" s="9">
        <v>54156.2</v>
      </c>
      <c r="C31" s="9">
        <v>73500</v>
      </c>
      <c r="D31" s="9">
        <v>97500</v>
      </c>
      <c r="E31" s="9">
        <v>97500</v>
      </c>
      <c r="F31" s="9">
        <v>97500</v>
      </c>
    </row>
    <row r="32" spans="1:6" x14ac:dyDescent="0.25">
      <c r="A32" s="26" t="s">
        <v>65</v>
      </c>
      <c r="B32" s="74">
        <v>7056.68</v>
      </c>
      <c r="C32" s="74">
        <f>C33</f>
        <v>10900</v>
      </c>
      <c r="D32" s="72">
        <v>10900</v>
      </c>
      <c r="E32" s="72">
        <v>10900</v>
      </c>
      <c r="F32" s="72">
        <v>10900</v>
      </c>
    </row>
    <row r="33" spans="1:6" ht="25.5" x14ac:dyDescent="0.25">
      <c r="A33" s="71" t="s">
        <v>86</v>
      </c>
      <c r="B33" s="9">
        <v>7056.68</v>
      </c>
      <c r="C33" s="9">
        <f>9400+1500</f>
        <v>10900</v>
      </c>
      <c r="D33" s="9">
        <v>10900</v>
      </c>
      <c r="E33" s="9">
        <v>10900</v>
      </c>
      <c r="F33" s="9">
        <v>10900</v>
      </c>
    </row>
    <row r="34" spans="1:6" ht="25.5" x14ac:dyDescent="0.25">
      <c r="A34" s="75" t="s">
        <v>62</v>
      </c>
      <c r="B34" s="74">
        <v>19841.939999999999</v>
      </c>
      <c r="C34" s="74">
        <f t="shared" ref="C34" si="13">C35</f>
        <v>55700</v>
      </c>
      <c r="D34" s="74">
        <f t="shared" ref="D34" si="14">D35</f>
        <v>58700</v>
      </c>
      <c r="E34" s="74">
        <f t="shared" ref="E34" si="15">E35</f>
        <v>58700</v>
      </c>
      <c r="F34" s="74">
        <f t="shared" ref="F34" si="16">F35</f>
        <v>58700</v>
      </c>
    </row>
    <row r="35" spans="1:6" ht="25.5" x14ac:dyDescent="0.25">
      <c r="A35" s="18" t="s">
        <v>82</v>
      </c>
      <c r="B35" s="9">
        <v>19841.939999999999</v>
      </c>
      <c r="C35" s="9">
        <v>55700</v>
      </c>
      <c r="D35" s="9">
        <v>58700</v>
      </c>
      <c r="E35" s="9">
        <v>58700</v>
      </c>
      <c r="F35" s="9">
        <v>58700</v>
      </c>
    </row>
    <row r="36" spans="1:6" x14ac:dyDescent="0.25">
      <c r="A36" s="78" t="s">
        <v>61</v>
      </c>
      <c r="B36" s="74">
        <f>B37+B38</f>
        <v>1358677.63</v>
      </c>
      <c r="C36" s="74">
        <f t="shared" ref="C36" si="17">C37+C38+C40</f>
        <v>1686850</v>
      </c>
      <c r="D36" s="74">
        <f t="shared" ref="D36" si="18">D37+D38+D40</f>
        <v>2071400</v>
      </c>
      <c r="E36" s="74">
        <f t="shared" ref="E36" si="19">E37+E38+E40</f>
        <v>2020400</v>
      </c>
      <c r="F36" s="74">
        <f t="shared" ref="F36" si="20">F37+F38+F40</f>
        <v>2109400</v>
      </c>
    </row>
    <row r="37" spans="1:6" ht="25.5" x14ac:dyDescent="0.25">
      <c r="A37" s="71" t="s">
        <v>87</v>
      </c>
      <c r="B37" s="9">
        <v>1316845.68</v>
      </c>
      <c r="C37" s="9">
        <v>1654700</v>
      </c>
      <c r="D37" s="9">
        <v>2010700</v>
      </c>
      <c r="E37" s="9">
        <v>1959700</v>
      </c>
      <c r="F37" s="10">
        <v>2047700</v>
      </c>
    </row>
    <row r="38" spans="1:6" ht="25.5" x14ac:dyDescent="0.25">
      <c r="A38" s="71" t="s">
        <v>88</v>
      </c>
      <c r="B38" s="9">
        <v>41831.949999999997</v>
      </c>
      <c r="C38" s="9">
        <v>32150</v>
      </c>
      <c r="D38" s="9">
        <v>60700</v>
      </c>
      <c r="E38" s="9">
        <v>60700</v>
      </c>
      <c r="F38" s="10">
        <v>61700</v>
      </c>
    </row>
    <row r="39" spans="1:6" x14ac:dyDescent="0.25">
      <c r="A39" s="78" t="s">
        <v>83</v>
      </c>
      <c r="B39" s="74">
        <v>362.72</v>
      </c>
      <c r="C39" s="74">
        <f t="shared" ref="C39" si="21">C40</f>
        <v>0</v>
      </c>
      <c r="D39" s="74">
        <f t="shared" ref="D39" si="22">D40</f>
        <v>0</v>
      </c>
      <c r="E39" s="74">
        <f t="shared" ref="E39" si="23">E40</f>
        <v>0</v>
      </c>
      <c r="F39" s="74">
        <f t="shared" ref="F39" si="24">F40</f>
        <v>0</v>
      </c>
    </row>
    <row r="40" spans="1:6" ht="25.5" x14ac:dyDescent="0.25">
      <c r="A40" s="71" t="s">
        <v>89</v>
      </c>
      <c r="B40" s="9">
        <v>362.72</v>
      </c>
      <c r="C40" s="9">
        <v>0</v>
      </c>
      <c r="D40" s="9">
        <v>0</v>
      </c>
      <c r="E40" s="9">
        <v>0</v>
      </c>
      <c r="F40" s="10">
        <v>0</v>
      </c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86" orientation="landscape" r:id="rId1"/>
  <ignoredErrors>
    <ignoredError sqref="C15 C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"/>
  <sheetViews>
    <sheetView workbookViewId="0">
      <selection activeCell="F23" sqref="F2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3" t="s">
        <v>39</v>
      </c>
      <c r="B1" s="113"/>
      <c r="C1" s="113"/>
      <c r="D1" s="113"/>
      <c r="E1" s="113"/>
      <c r="F1" s="11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3" t="s">
        <v>20</v>
      </c>
      <c r="B3" s="113"/>
      <c r="C3" s="113"/>
      <c r="D3" s="113"/>
      <c r="E3" s="126"/>
      <c r="F3" s="12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3" t="s">
        <v>4</v>
      </c>
      <c r="B5" s="114"/>
      <c r="C5" s="114"/>
      <c r="D5" s="114"/>
      <c r="E5" s="114"/>
      <c r="F5" s="11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3" t="s">
        <v>12</v>
      </c>
      <c r="B7" s="132"/>
      <c r="C7" s="132"/>
      <c r="D7" s="132"/>
      <c r="E7" s="132"/>
      <c r="F7" s="132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60</v>
      </c>
      <c r="B9" s="20" t="s">
        <v>42</v>
      </c>
      <c r="C9" s="21" t="s">
        <v>43</v>
      </c>
      <c r="D9" s="21" t="s">
        <v>40</v>
      </c>
      <c r="E9" s="21" t="s">
        <v>34</v>
      </c>
      <c r="F9" s="21" t="s">
        <v>41</v>
      </c>
    </row>
    <row r="10" spans="1:6" ht="15.75" customHeight="1" x14ac:dyDescent="0.25">
      <c r="A10" s="11" t="s">
        <v>13</v>
      </c>
      <c r="B10" s="8"/>
      <c r="C10" s="9"/>
      <c r="D10" s="9"/>
      <c r="E10" s="9"/>
      <c r="F10" s="9"/>
    </row>
    <row r="11" spans="1:6" ht="15.75" customHeight="1" x14ac:dyDescent="0.25">
      <c r="A11" s="11" t="s">
        <v>14</v>
      </c>
      <c r="B11" s="8"/>
      <c r="C11" s="9"/>
      <c r="D11" s="9"/>
      <c r="E11" s="9"/>
      <c r="F11" s="9"/>
    </row>
    <row r="12" spans="1:6" ht="25.5" x14ac:dyDescent="0.25">
      <c r="A12" s="18" t="s">
        <v>15</v>
      </c>
      <c r="B12" s="8"/>
      <c r="C12" s="9"/>
      <c r="D12" s="9"/>
      <c r="E12" s="9"/>
      <c r="F12" s="9"/>
    </row>
    <row r="13" spans="1:6" x14ac:dyDescent="0.25">
      <c r="A13" s="17" t="s">
        <v>16</v>
      </c>
      <c r="B13" s="8"/>
      <c r="C13" s="9"/>
      <c r="D13" s="9"/>
      <c r="E13" s="9"/>
      <c r="F13" s="9"/>
    </row>
    <row r="14" spans="1:6" x14ac:dyDescent="0.25">
      <c r="A14" s="14" t="s">
        <v>134</v>
      </c>
      <c r="B14" s="8">
        <v>1627356.56</v>
      </c>
      <c r="C14" s="9">
        <v>2120180</v>
      </c>
      <c r="D14" s="9">
        <v>2603800</v>
      </c>
      <c r="E14" s="9">
        <v>2545100</v>
      </c>
      <c r="F14" s="10">
        <v>2632400</v>
      </c>
    </row>
    <row r="15" spans="1:6" ht="25.5" x14ac:dyDescent="0.25">
      <c r="A15" s="11" t="s">
        <v>135</v>
      </c>
      <c r="B15" s="8">
        <v>1627356.56</v>
      </c>
      <c r="C15" s="9">
        <v>2120180</v>
      </c>
      <c r="D15" s="9">
        <v>2603800</v>
      </c>
      <c r="E15" s="9">
        <v>2545100</v>
      </c>
      <c r="F15" s="10">
        <v>2632400</v>
      </c>
    </row>
    <row r="16" spans="1:6" x14ac:dyDescent="0.25">
      <c r="A16" s="19" t="s">
        <v>136</v>
      </c>
      <c r="B16" s="8">
        <v>1627356.56</v>
      </c>
      <c r="C16" s="9">
        <v>2120180</v>
      </c>
      <c r="D16" s="9">
        <v>2603800</v>
      </c>
      <c r="E16" s="9">
        <v>2545100</v>
      </c>
      <c r="F16" s="9">
        <v>2632400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3" t="s">
        <v>39</v>
      </c>
      <c r="B1" s="113"/>
      <c r="C1" s="113"/>
      <c r="D1" s="113"/>
      <c r="E1" s="113"/>
      <c r="F1" s="113"/>
      <c r="G1" s="113"/>
      <c r="H1" s="11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3" t="s">
        <v>20</v>
      </c>
      <c r="B3" s="113"/>
      <c r="C3" s="113"/>
      <c r="D3" s="113"/>
      <c r="E3" s="113"/>
      <c r="F3" s="113"/>
      <c r="G3" s="113"/>
      <c r="H3" s="11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3" t="s">
        <v>67</v>
      </c>
      <c r="B5" s="113"/>
      <c r="C5" s="113"/>
      <c r="D5" s="113"/>
      <c r="E5" s="113"/>
      <c r="F5" s="113"/>
      <c r="G5" s="113"/>
      <c r="H5" s="11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38</v>
      </c>
      <c r="D7" s="20" t="s">
        <v>42</v>
      </c>
      <c r="E7" s="21" t="s">
        <v>43</v>
      </c>
      <c r="F7" s="21" t="s">
        <v>40</v>
      </c>
      <c r="G7" s="21" t="s">
        <v>34</v>
      </c>
      <c r="H7" s="21" t="s">
        <v>41</v>
      </c>
    </row>
    <row r="8" spans="1:8" x14ac:dyDescent="0.25">
      <c r="A8" s="41"/>
      <c r="B8" s="42"/>
      <c r="C8" s="40" t="s">
        <v>69</v>
      </c>
      <c r="D8" s="42"/>
      <c r="E8" s="41"/>
      <c r="F8" s="41"/>
      <c r="G8" s="41"/>
      <c r="H8" s="41"/>
    </row>
    <row r="9" spans="1:8" ht="25.5" x14ac:dyDescent="0.25">
      <c r="A9" s="11">
        <v>8</v>
      </c>
      <c r="B9" s="11"/>
      <c r="C9" s="11" t="s">
        <v>17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24</v>
      </c>
      <c r="D10" s="8"/>
      <c r="E10" s="9"/>
      <c r="F10" s="9"/>
      <c r="G10" s="9"/>
      <c r="H10" s="9"/>
    </row>
    <row r="11" spans="1:8" x14ac:dyDescent="0.25">
      <c r="A11" s="11"/>
      <c r="B11" s="16"/>
      <c r="C11" s="44"/>
      <c r="D11" s="8"/>
      <c r="E11" s="9"/>
      <c r="F11" s="9"/>
      <c r="G11" s="9"/>
      <c r="H11" s="9"/>
    </row>
    <row r="12" spans="1:8" x14ac:dyDescent="0.25">
      <c r="A12" s="11"/>
      <c r="B12" s="16"/>
      <c r="C12" s="40" t="s">
        <v>72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18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25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3" t="s">
        <v>39</v>
      </c>
      <c r="B1" s="113"/>
      <c r="C1" s="113"/>
      <c r="D1" s="113"/>
      <c r="E1" s="113"/>
      <c r="F1" s="113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13" t="s">
        <v>20</v>
      </c>
      <c r="B3" s="113"/>
      <c r="C3" s="113"/>
      <c r="D3" s="113"/>
      <c r="E3" s="113"/>
      <c r="F3" s="113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13" t="s">
        <v>68</v>
      </c>
      <c r="B5" s="113"/>
      <c r="C5" s="113"/>
      <c r="D5" s="113"/>
      <c r="E5" s="113"/>
      <c r="F5" s="113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60</v>
      </c>
      <c r="B7" s="20" t="s">
        <v>42</v>
      </c>
      <c r="C7" s="21" t="s">
        <v>43</v>
      </c>
      <c r="D7" s="21" t="s">
        <v>40</v>
      </c>
      <c r="E7" s="21" t="s">
        <v>34</v>
      </c>
      <c r="F7" s="21" t="s">
        <v>41</v>
      </c>
    </row>
    <row r="8" spans="1:6" x14ac:dyDescent="0.25">
      <c r="A8" s="11" t="s">
        <v>69</v>
      </c>
      <c r="B8" s="8"/>
      <c r="C8" s="9"/>
      <c r="D8" s="9"/>
      <c r="E8" s="9"/>
      <c r="F8" s="9"/>
    </row>
    <row r="9" spans="1:6" ht="25.5" x14ac:dyDescent="0.25">
      <c r="A9" s="11" t="s">
        <v>70</v>
      </c>
      <c r="B9" s="8"/>
      <c r="C9" s="9"/>
      <c r="D9" s="9"/>
      <c r="E9" s="9"/>
      <c r="F9" s="9"/>
    </row>
    <row r="10" spans="1:6" ht="25.5" x14ac:dyDescent="0.25">
      <c r="A10" s="18" t="s">
        <v>71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72</v>
      </c>
      <c r="B12" s="8"/>
      <c r="C12" s="9"/>
      <c r="D12" s="9"/>
      <c r="E12" s="9"/>
      <c r="F12" s="9"/>
    </row>
    <row r="13" spans="1:6" x14ac:dyDescent="0.25">
      <c r="A13" s="26" t="s">
        <v>63</v>
      </c>
      <c r="B13" s="8"/>
      <c r="C13" s="9"/>
      <c r="D13" s="9"/>
      <c r="E13" s="9"/>
      <c r="F13" s="9"/>
    </row>
    <row r="14" spans="1:6" x14ac:dyDescent="0.25">
      <c r="A14" s="13" t="s">
        <v>64</v>
      </c>
      <c r="B14" s="8"/>
      <c r="C14" s="9"/>
      <c r="D14" s="9"/>
      <c r="E14" s="9"/>
      <c r="F14" s="10"/>
    </row>
    <row r="15" spans="1:6" x14ac:dyDescent="0.25">
      <c r="A15" s="26" t="s">
        <v>65</v>
      </c>
      <c r="B15" s="8"/>
      <c r="C15" s="9"/>
      <c r="D15" s="9"/>
      <c r="E15" s="9"/>
      <c r="F15" s="10"/>
    </row>
    <row r="16" spans="1:6" x14ac:dyDescent="0.25">
      <c r="A16" s="13" t="s">
        <v>66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69"/>
  <sheetViews>
    <sheetView tabSelected="1" workbookViewId="0">
      <selection activeCell="D12" sqref="D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13" t="s">
        <v>39</v>
      </c>
      <c r="B1" s="113"/>
      <c r="C1" s="113"/>
      <c r="D1" s="113"/>
      <c r="E1" s="113"/>
      <c r="F1" s="113"/>
      <c r="G1" s="113"/>
      <c r="H1" s="113"/>
      <c r="I1" s="113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13" t="s">
        <v>19</v>
      </c>
      <c r="B3" s="114"/>
      <c r="C3" s="114"/>
      <c r="D3" s="114"/>
      <c r="E3" s="114"/>
      <c r="F3" s="114"/>
      <c r="G3" s="114"/>
      <c r="H3" s="114"/>
      <c r="I3" s="114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51" t="s">
        <v>21</v>
      </c>
      <c r="B5" s="152"/>
      <c r="C5" s="153"/>
      <c r="D5" s="20" t="s">
        <v>22</v>
      </c>
      <c r="E5" s="20" t="s">
        <v>42</v>
      </c>
      <c r="F5" s="21" t="s">
        <v>43</v>
      </c>
      <c r="G5" s="21" t="s">
        <v>40</v>
      </c>
      <c r="H5" s="21" t="s">
        <v>34</v>
      </c>
      <c r="I5" s="21" t="s">
        <v>41</v>
      </c>
    </row>
    <row r="6" spans="1:9" x14ac:dyDescent="0.25">
      <c r="A6" s="148" t="s">
        <v>26</v>
      </c>
      <c r="B6" s="149"/>
      <c r="C6" s="150"/>
      <c r="D6" s="29" t="s">
        <v>27</v>
      </c>
      <c r="E6" s="9">
        <f>E7+E41+E49+E58+E70+E74+E86+E100+E107+E127+E134+E111+E119+E81</f>
        <v>1358874</v>
      </c>
      <c r="F6" s="9">
        <f>F7+F41+F49+F58+F70+F74+F86+F100+F107+F127+F134+F81+F119</f>
        <v>1653850</v>
      </c>
      <c r="G6" s="9" t="e">
        <f>G7+G41+G49+G58+G70+G74+G86+G100+G107+G127+G134</f>
        <v>#REF!</v>
      </c>
      <c r="H6" s="9" t="e">
        <f>H7+H41+H49+H58+H70+H74+H86+H100+H107+H127+H134</f>
        <v>#REF!</v>
      </c>
      <c r="I6" s="9" t="e">
        <f>I7+I41+I49+I58+I70+I74+I86+I100+I107+I127+I134</f>
        <v>#REF!</v>
      </c>
    </row>
    <row r="7" spans="1:9" x14ac:dyDescent="0.25">
      <c r="A7" s="142" t="s">
        <v>90</v>
      </c>
      <c r="B7" s="143"/>
      <c r="C7" s="144"/>
      <c r="D7" s="87" t="s">
        <v>91</v>
      </c>
      <c r="E7" s="88">
        <f>E8+E16+E22+E27+E30+E34+E38-1</f>
        <v>1111192</v>
      </c>
      <c r="F7" s="89">
        <f>F8+F16+F22+F27+F30+F34</f>
        <v>1238500</v>
      </c>
      <c r="G7" s="89" t="e">
        <f>G8+G16+G22+G27+G30+G34</f>
        <v>#REF!</v>
      </c>
      <c r="H7" s="89" t="e">
        <f>H8+H16+H22+H27+H30+H34</f>
        <v>#REF!</v>
      </c>
      <c r="I7" s="89" t="e">
        <f>I8+I16+I22+I27+I30+I34</f>
        <v>#REF!</v>
      </c>
    </row>
    <row r="8" spans="1:9" ht="25.5" x14ac:dyDescent="0.25">
      <c r="A8" s="145" t="s">
        <v>92</v>
      </c>
      <c r="B8" s="146"/>
      <c r="C8" s="147"/>
      <c r="D8" s="80" t="s">
        <v>93</v>
      </c>
      <c r="E8" s="81">
        <v>9884</v>
      </c>
      <c r="F8" s="82">
        <v>8460</v>
      </c>
      <c r="G8" s="82" t="e">
        <f>G9</f>
        <v>#REF!</v>
      </c>
      <c r="H8" s="82" t="e">
        <f t="shared" ref="H8:I8" si="0">H9</f>
        <v>#REF!</v>
      </c>
      <c r="I8" s="82" t="e">
        <f t="shared" si="0"/>
        <v>#REF!</v>
      </c>
    </row>
    <row r="9" spans="1:9" x14ac:dyDescent="0.25">
      <c r="A9" s="158">
        <v>3</v>
      </c>
      <c r="B9" s="159"/>
      <c r="C9" s="160"/>
      <c r="D9" s="28" t="s">
        <v>9</v>
      </c>
      <c r="E9" s="8">
        <v>9884</v>
      </c>
      <c r="F9" s="9">
        <v>8460</v>
      </c>
      <c r="G9" s="9" t="e">
        <f>#REF!</f>
        <v>#REF!</v>
      </c>
      <c r="H9" s="9" t="e">
        <f>#REF!</f>
        <v>#REF!</v>
      </c>
      <c r="I9" s="9" t="e">
        <f>#REF!</f>
        <v>#REF!</v>
      </c>
    </row>
    <row r="10" spans="1:9" x14ac:dyDescent="0.25">
      <c r="A10" s="99">
        <v>31</v>
      </c>
      <c r="B10" s="100"/>
      <c r="C10" s="101"/>
      <c r="D10" s="101" t="s">
        <v>10</v>
      </c>
      <c r="E10" s="8"/>
      <c r="F10" s="9"/>
      <c r="G10" s="9"/>
      <c r="H10" s="9"/>
      <c r="I10" s="9"/>
    </row>
    <row r="11" spans="1:9" x14ac:dyDescent="0.25">
      <c r="A11" s="99">
        <v>32</v>
      </c>
      <c r="B11" s="100"/>
      <c r="C11" s="101"/>
      <c r="D11" s="101" t="s">
        <v>23</v>
      </c>
      <c r="E11" s="8"/>
      <c r="F11" s="9"/>
      <c r="G11" s="9"/>
      <c r="H11" s="9"/>
      <c r="I11" s="9"/>
    </row>
    <row r="12" spans="1:9" x14ac:dyDescent="0.25">
      <c r="A12" s="99">
        <v>37</v>
      </c>
      <c r="B12" s="100"/>
      <c r="C12" s="101"/>
      <c r="D12" s="101"/>
      <c r="E12" s="8"/>
      <c r="F12" s="9"/>
      <c r="G12" s="9"/>
      <c r="H12" s="9"/>
      <c r="I12" s="9"/>
    </row>
    <row r="13" spans="1:9" x14ac:dyDescent="0.25">
      <c r="A13" s="99">
        <v>38</v>
      </c>
      <c r="B13" s="100"/>
      <c r="C13" s="101"/>
      <c r="D13" s="101"/>
      <c r="E13" s="8"/>
      <c r="F13" s="9"/>
      <c r="G13" s="9"/>
      <c r="H13" s="9"/>
      <c r="I13" s="9"/>
    </row>
    <row r="14" spans="1:9" x14ac:dyDescent="0.25">
      <c r="A14" s="83">
        <v>4</v>
      </c>
      <c r="B14" s="100"/>
      <c r="C14" s="101"/>
      <c r="D14" s="101"/>
      <c r="E14" s="8"/>
      <c r="F14" s="9"/>
      <c r="G14" s="9"/>
      <c r="H14" s="9"/>
      <c r="I14" s="9"/>
    </row>
    <row r="15" spans="1:9" x14ac:dyDescent="0.25">
      <c r="A15" s="99">
        <v>42</v>
      </c>
      <c r="B15" s="100"/>
      <c r="C15" s="101"/>
      <c r="D15" s="101"/>
      <c r="E15" s="8"/>
      <c r="F15" s="9"/>
      <c r="G15" s="9"/>
      <c r="H15" s="9"/>
      <c r="I15" s="9"/>
    </row>
    <row r="16" spans="1:9" ht="25.5" x14ac:dyDescent="0.25">
      <c r="A16" s="145" t="s">
        <v>97</v>
      </c>
      <c r="B16" s="146"/>
      <c r="C16" s="147"/>
      <c r="D16" s="80" t="s">
        <v>95</v>
      </c>
      <c r="E16" s="81">
        <f>E17</f>
        <v>43354</v>
      </c>
      <c r="F16" s="82">
        <f>F17</f>
        <v>57140</v>
      </c>
      <c r="G16" s="82">
        <f>G17</f>
        <v>66300</v>
      </c>
      <c r="H16" s="82">
        <f t="shared" ref="H16:I16" si="1">H17</f>
        <v>66300</v>
      </c>
      <c r="I16" s="82">
        <f t="shared" si="1"/>
        <v>66300</v>
      </c>
    </row>
    <row r="17" spans="1:9" x14ac:dyDescent="0.25">
      <c r="A17" s="136">
        <v>3</v>
      </c>
      <c r="B17" s="137"/>
      <c r="C17" s="138"/>
      <c r="D17" s="67" t="s">
        <v>9</v>
      </c>
      <c r="E17" s="8">
        <f>E18+E19</f>
        <v>43354</v>
      </c>
      <c r="F17" s="9">
        <f>F18+F19</f>
        <v>57140</v>
      </c>
      <c r="G17" s="9">
        <f>G18+G19</f>
        <v>66300</v>
      </c>
      <c r="H17" s="9">
        <f t="shared" ref="H17:I17" si="2">H18+H19</f>
        <v>66300</v>
      </c>
      <c r="I17" s="9">
        <f t="shared" si="2"/>
        <v>66300</v>
      </c>
    </row>
    <row r="18" spans="1:9" x14ac:dyDescent="0.25">
      <c r="A18" s="139">
        <v>32</v>
      </c>
      <c r="B18" s="140"/>
      <c r="C18" s="141"/>
      <c r="D18" s="67" t="s">
        <v>23</v>
      </c>
      <c r="E18" s="8">
        <f>43354-E19</f>
        <v>41954</v>
      </c>
      <c r="F18" s="9">
        <f>57140-F19</f>
        <v>56350</v>
      </c>
      <c r="G18" s="9">
        <f>66300-G19</f>
        <v>65500</v>
      </c>
      <c r="H18" s="9">
        <f>66300-H19</f>
        <v>65500</v>
      </c>
      <c r="I18" s="10">
        <f>66300-I19</f>
        <v>65500</v>
      </c>
    </row>
    <row r="19" spans="1:9" x14ac:dyDescent="0.25">
      <c r="A19" s="68">
        <v>34</v>
      </c>
      <c r="B19" s="69"/>
      <c r="C19" s="70"/>
      <c r="D19" s="67" t="s">
        <v>94</v>
      </c>
      <c r="E19" s="8">
        <v>1400</v>
      </c>
      <c r="F19" s="9">
        <f>530+130+130</f>
        <v>790</v>
      </c>
      <c r="G19" s="9">
        <f>800</f>
        <v>800</v>
      </c>
      <c r="H19" s="9">
        <v>800</v>
      </c>
      <c r="I19" s="10">
        <v>800</v>
      </c>
    </row>
    <row r="20" spans="1:9" x14ac:dyDescent="0.25">
      <c r="A20" s="99">
        <v>4</v>
      </c>
      <c r="B20" s="103"/>
      <c r="C20" s="104"/>
      <c r="D20" s="101"/>
      <c r="E20" s="8"/>
      <c r="F20" s="9"/>
      <c r="G20" s="9"/>
      <c r="H20" s="9"/>
      <c r="I20" s="10"/>
    </row>
    <row r="21" spans="1:9" x14ac:dyDescent="0.25">
      <c r="A21" s="102">
        <v>42</v>
      </c>
      <c r="B21" s="103"/>
      <c r="C21" s="104"/>
      <c r="D21" s="101"/>
      <c r="E21" s="8"/>
      <c r="F21" s="9"/>
      <c r="G21" s="9"/>
      <c r="H21" s="9"/>
      <c r="I21" s="10"/>
    </row>
    <row r="22" spans="1:9" ht="25.5" x14ac:dyDescent="0.25">
      <c r="A22" s="145" t="s">
        <v>96</v>
      </c>
      <c r="B22" s="146"/>
      <c r="C22" s="147"/>
      <c r="D22" s="80" t="s">
        <v>98</v>
      </c>
      <c r="E22" s="81">
        <v>362</v>
      </c>
      <c r="F22" s="82">
        <f>F23+F25</f>
        <v>5400</v>
      </c>
      <c r="G22" s="82">
        <f>G23+G25</f>
        <v>5400</v>
      </c>
      <c r="H22" s="82">
        <f t="shared" ref="H22:I22" si="3">H23+H25</f>
        <v>5400</v>
      </c>
      <c r="I22" s="82">
        <f t="shared" si="3"/>
        <v>5400</v>
      </c>
    </row>
    <row r="23" spans="1:9" x14ac:dyDescent="0.25">
      <c r="A23" s="136">
        <v>3</v>
      </c>
      <c r="B23" s="137"/>
      <c r="C23" s="138"/>
      <c r="D23" s="67" t="s">
        <v>9</v>
      </c>
      <c r="E23" s="8">
        <v>362</v>
      </c>
      <c r="F23" s="9">
        <v>3400</v>
      </c>
      <c r="G23" s="9">
        <f>G24</f>
        <v>3400</v>
      </c>
      <c r="H23" s="9">
        <f t="shared" ref="H23:I23" si="4">H24</f>
        <v>3400</v>
      </c>
      <c r="I23" s="9">
        <f t="shared" si="4"/>
        <v>3400</v>
      </c>
    </row>
    <row r="24" spans="1:9" x14ac:dyDescent="0.25">
      <c r="A24" s="139">
        <v>32</v>
      </c>
      <c r="B24" s="140"/>
      <c r="C24" s="141"/>
      <c r="D24" s="67" t="s">
        <v>23</v>
      </c>
      <c r="E24" s="8">
        <v>362</v>
      </c>
      <c r="F24" s="9">
        <v>3400</v>
      </c>
      <c r="G24" s="9">
        <v>3400</v>
      </c>
      <c r="H24" s="9">
        <v>3400</v>
      </c>
      <c r="I24" s="10">
        <v>3400</v>
      </c>
    </row>
    <row r="25" spans="1:9" x14ac:dyDescent="0.25">
      <c r="A25" s="68">
        <v>4</v>
      </c>
      <c r="B25" s="69"/>
      <c r="C25" s="70"/>
      <c r="D25" s="67"/>
      <c r="E25" s="8"/>
      <c r="F25" s="9">
        <v>2000</v>
      </c>
      <c r="G25" s="9">
        <f>G26</f>
        <v>2000</v>
      </c>
      <c r="H25" s="9">
        <f t="shared" ref="H25:I25" si="5">H26</f>
        <v>2000</v>
      </c>
      <c r="I25" s="9">
        <f t="shared" si="5"/>
        <v>2000</v>
      </c>
    </row>
    <row r="26" spans="1:9" x14ac:dyDescent="0.25">
      <c r="A26" s="68">
        <v>42</v>
      </c>
      <c r="B26" s="69"/>
      <c r="C26" s="70"/>
      <c r="D26" s="67"/>
      <c r="E26" s="8"/>
      <c r="F26" s="9">
        <v>2000</v>
      </c>
      <c r="G26" s="9">
        <v>2000</v>
      </c>
      <c r="H26" s="9">
        <v>2000</v>
      </c>
      <c r="I26" s="10">
        <v>2000</v>
      </c>
    </row>
    <row r="27" spans="1:9" x14ac:dyDescent="0.25">
      <c r="A27" s="145" t="s">
        <v>99</v>
      </c>
      <c r="B27" s="146"/>
      <c r="C27" s="147"/>
      <c r="D27" s="80" t="s">
        <v>100</v>
      </c>
      <c r="E27" s="81">
        <v>4154</v>
      </c>
      <c r="F27" s="82">
        <v>2500</v>
      </c>
      <c r="G27" s="82">
        <f>G28</f>
        <v>2700</v>
      </c>
      <c r="H27" s="82">
        <f t="shared" ref="H27:I27" si="6">H28</f>
        <v>2700</v>
      </c>
      <c r="I27" s="82">
        <f t="shared" si="6"/>
        <v>2700</v>
      </c>
    </row>
    <row r="28" spans="1:9" x14ac:dyDescent="0.25">
      <c r="A28" s="136">
        <v>3</v>
      </c>
      <c r="B28" s="137"/>
      <c r="C28" s="138"/>
      <c r="D28" s="67" t="s">
        <v>9</v>
      </c>
      <c r="E28" s="8">
        <v>4154</v>
      </c>
      <c r="F28" s="9">
        <v>2500</v>
      </c>
      <c r="G28" s="9">
        <f>G29</f>
        <v>2700</v>
      </c>
      <c r="H28" s="9">
        <f t="shared" ref="H28" si="7">H29</f>
        <v>2700</v>
      </c>
      <c r="I28" s="9">
        <f t="shared" ref="I28" si="8">I29</f>
        <v>2700</v>
      </c>
    </row>
    <row r="29" spans="1:9" x14ac:dyDescent="0.25">
      <c r="A29" s="139">
        <v>32</v>
      </c>
      <c r="B29" s="140"/>
      <c r="C29" s="141"/>
      <c r="D29" s="67" t="s">
        <v>23</v>
      </c>
      <c r="E29" s="8">
        <v>4154</v>
      </c>
      <c r="F29" s="9">
        <v>2500</v>
      </c>
      <c r="G29" s="9">
        <v>2700</v>
      </c>
      <c r="H29" s="9">
        <v>2700</v>
      </c>
      <c r="I29" s="10">
        <v>2700</v>
      </c>
    </row>
    <row r="30" spans="1:9" x14ac:dyDescent="0.25">
      <c r="A30" s="145" t="s">
        <v>101</v>
      </c>
      <c r="B30" s="146"/>
      <c r="C30" s="147"/>
      <c r="D30" s="80" t="s">
        <v>102</v>
      </c>
      <c r="E30" s="81">
        <f>E31</f>
        <v>1029614</v>
      </c>
      <c r="F30" s="82">
        <f>F31</f>
        <v>1153000</v>
      </c>
      <c r="G30" s="82">
        <f>G31</f>
        <v>1183000</v>
      </c>
      <c r="H30" s="82">
        <f t="shared" ref="H30" si="9">H31</f>
        <v>1230000</v>
      </c>
      <c r="I30" s="82">
        <f t="shared" ref="I30" si="10">I31</f>
        <v>1283000</v>
      </c>
    </row>
    <row r="31" spans="1:9" x14ac:dyDescent="0.25">
      <c r="A31" s="136">
        <v>3</v>
      </c>
      <c r="B31" s="137"/>
      <c r="C31" s="138"/>
      <c r="D31" s="67" t="s">
        <v>9</v>
      </c>
      <c r="E31" s="8">
        <f>E32+E33</f>
        <v>1029614</v>
      </c>
      <c r="F31" s="9">
        <f>F32+F33</f>
        <v>1153000</v>
      </c>
      <c r="G31" s="9">
        <f>G32+G33</f>
        <v>1183000</v>
      </c>
      <c r="H31" s="9">
        <f t="shared" ref="H31:I31" si="11">H32+H33</f>
        <v>1230000</v>
      </c>
      <c r="I31" s="9">
        <f t="shared" si="11"/>
        <v>1283000</v>
      </c>
    </row>
    <row r="32" spans="1:9" x14ac:dyDescent="0.25">
      <c r="A32" s="139">
        <v>31</v>
      </c>
      <c r="B32" s="140"/>
      <c r="C32" s="141"/>
      <c r="D32" s="67" t="s">
        <v>10</v>
      </c>
      <c r="E32" s="8">
        <f>831352+32644+137231</f>
        <v>1001227</v>
      </c>
      <c r="F32" s="9">
        <f>1153000-F33</f>
        <v>1123000</v>
      </c>
      <c r="G32" s="9">
        <f>945000+55000+153000</f>
        <v>1153000</v>
      </c>
      <c r="H32" s="9">
        <f>992000+55000+153000</f>
        <v>1200000</v>
      </c>
      <c r="I32" s="10">
        <f>1045000+55000+153000</f>
        <v>1253000</v>
      </c>
    </row>
    <row r="33" spans="1:9" x14ac:dyDescent="0.25">
      <c r="A33" s="139">
        <v>32</v>
      </c>
      <c r="B33" s="140"/>
      <c r="C33" s="141"/>
      <c r="D33" s="67" t="s">
        <v>23</v>
      </c>
      <c r="E33" s="8">
        <f>1991+21846+1871+2679</f>
        <v>28387</v>
      </c>
      <c r="F33" s="9">
        <f>25000+2000+3000</f>
        <v>30000</v>
      </c>
      <c r="G33" s="9">
        <f>25000+2000+3000</f>
        <v>30000</v>
      </c>
      <c r="H33" s="9">
        <v>30000</v>
      </c>
      <c r="I33" s="10">
        <v>30000</v>
      </c>
    </row>
    <row r="34" spans="1:9" ht="25.5" customHeight="1" x14ac:dyDescent="0.25">
      <c r="A34" s="145" t="s">
        <v>103</v>
      </c>
      <c r="B34" s="146"/>
      <c r="C34" s="147"/>
      <c r="D34" s="80" t="s">
        <v>104</v>
      </c>
      <c r="E34" s="81">
        <f>E35</f>
        <v>23539</v>
      </c>
      <c r="F34" s="82">
        <v>12000</v>
      </c>
      <c r="G34" s="82">
        <f>G35+G148</f>
        <v>12000</v>
      </c>
      <c r="H34" s="82">
        <f>H35+H148</f>
        <v>12000</v>
      </c>
      <c r="I34" s="82">
        <f>I35+I148</f>
        <v>12000</v>
      </c>
    </row>
    <row r="35" spans="1:9" x14ac:dyDescent="0.25">
      <c r="A35" s="136">
        <v>3</v>
      </c>
      <c r="B35" s="137"/>
      <c r="C35" s="138"/>
      <c r="D35" s="67" t="s">
        <v>9</v>
      </c>
      <c r="E35" s="8">
        <f>E36+E37</f>
        <v>23539</v>
      </c>
      <c r="F35" s="9">
        <v>12000</v>
      </c>
      <c r="G35" s="9">
        <f>G36</f>
        <v>12000</v>
      </c>
      <c r="H35" s="9">
        <f t="shared" ref="H35" si="12">H36</f>
        <v>12000</v>
      </c>
      <c r="I35" s="9">
        <f t="shared" ref="I35" si="13">I36</f>
        <v>12000</v>
      </c>
    </row>
    <row r="36" spans="1:9" x14ac:dyDescent="0.25">
      <c r="A36" s="139">
        <v>32</v>
      </c>
      <c r="B36" s="140"/>
      <c r="C36" s="141"/>
      <c r="D36" s="67" t="s">
        <v>23</v>
      </c>
      <c r="E36" s="8">
        <f>23281+239</f>
        <v>23520</v>
      </c>
      <c r="F36" s="9">
        <v>12000</v>
      </c>
      <c r="G36" s="9">
        <v>12000</v>
      </c>
      <c r="H36" s="9">
        <v>12000</v>
      </c>
      <c r="I36" s="10">
        <v>12000</v>
      </c>
    </row>
    <row r="37" spans="1:9" x14ac:dyDescent="0.25">
      <c r="A37" s="68">
        <v>34</v>
      </c>
      <c r="B37" s="69"/>
      <c r="C37" s="70"/>
      <c r="D37" s="67"/>
      <c r="E37" s="8">
        <v>19</v>
      </c>
      <c r="F37" s="9"/>
      <c r="G37" s="9"/>
      <c r="H37" s="9"/>
      <c r="I37" s="10"/>
    </row>
    <row r="38" spans="1:9" x14ac:dyDescent="0.25">
      <c r="A38" s="145" t="s">
        <v>130</v>
      </c>
      <c r="B38" s="146"/>
      <c r="C38" s="147"/>
      <c r="D38" s="80" t="s">
        <v>131</v>
      </c>
      <c r="E38" s="81">
        <f>E39</f>
        <v>286</v>
      </c>
      <c r="F38" s="82">
        <v>0</v>
      </c>
      <c r="G38" s="82">
        <f>G39+G152</f>
        <v>0</v>
      </c>
      <c r="H38" s="82">
        <f>H39+H152</f>
        <v>0</v>
      </c>
      <c r="I38" s="82">
        <f>I39+I152</f>
        <v>0</v>
      </c>
    </row>
    <row r="39" spans="1:9" x14ac:dyDescent="0.25">
      <c r="A39" s="136">
        <v>3</v>
      </c>
      <c r="B39" s="137"/>
      <c r="C39" s="138"/>
      <c r="D39" s="67" t="s">
        <v>9</v>
      </c>
      <c r="E39" s="8">
        <v>286</v>
      </c>
      <c r="F39" s="9">
        <v>0</v>
      </c>
      <c r="G39" s="9">
        <f>G40</f>
        <v>0</v>
      </c>
      <c r="H39" s="9">
        <f t="shared" ref="H39" si="14">H40</f>
        <v>0</v>
      </c>
      <c r="I39" s="9">
        <f t="shared" ref="I39" si="15">I40</f>
        <v>0</v>
      </c>
    </row>
    <row r="40" spans="1:9" x14ac:dyDescent="0.25">
      <c r="A40" s="139">
        <v>32</v>
      </c>
      <c r="B40" s="140"/>
      <c r="C40" s="141"/>
      <c r="D40" s="67" t="s">
        <v>23</v>
      </c>
      <c r="E40" s="8">
        <v>286</v>
      </c>
      <c r="F40" s="9">
        <v>0</v>
      </c>
      <c r="G40" s="9">
        <v>0</v>
      </c>
      <c r="H40" s="9">
        <v>0</v>
      </c>
      <c r="I40" s="10">
        <v>0</v>
      </c>
    </row>
    <row r="41" spans="1:9" ht="15" customHeight="1" x14ac:dyDescent="0.25">
      <c r="A41" s="142" t="s">
        <v>105</v>
      </c>
      <c r="B41" s="143"/>
      <c r="C41" s="144"/>
      <c r="D41" s="87" t="s">
        <v>106</v>
      </c>
      <c r="E41" s="88">
        <f>E42+E46</f>
        <v>111315</v>
      </c>
      <c r="F41" s="89">
        <f>F42+F46</f>
        <v>88360</v>
      </c>
      <c r="G41" s="89">
        <f>G42+G46</f>
        <v>85900</v>
      </c>
      <c r="H41" s="89">
        <f t="shared" ref="H41:I41" si="16">H42+H46</f>
        <v>86800</v>
      </c>
      <c r="I41" s="89">
        <f t="shared" si="16"/>
        <v>87700</v>
      </c>
    </row>
    <row r="42" spans="1:9" ht="25.5" customHeight="1" x14ac:dyDescent="0.25">
      <c r="A42" s="145" t="s">
        <v>92</v>
      </c>
      <c r="B42" s="146"/>
      <c r="C42" s="147"/>
      <c r="D42" s="80" t="s">
        <v>93</v>
      </c>
      <c r="E42" s="81">
        <f>E43</f>
        <v>85084</v>
      </c>
      <c r="F42" s="82">
        <f>F43</f>
        <v>61360</v>
      </c>
      <c r="G42" s="82">
        <f>G43</f>
        <v>58900</v>
      </c>
      <c r="H42" s="82">
        <f t="shared" ref="H42" si="17">H43</f>
        <v>59800</v>
      </c>
      <c r="I42" s="82">
        <f t="shared" ref="I42" si="18">I43</f>
        <v>60700</v>
      </c>
    </row>
    <row r="43" spans="1:9" x14ac:dyDescent="0.25">
      <c r="A43" s="136">
        <v>3</v>
      </c>
      <c r="B43" s="137"/>
      <c r="C43" s="138"/>
      <c r="D43" s="67" t="s">
        <v>9</v>
      </c>
      <c r="E43" s="8">
        <f>E44+E45</f>
        <v>85084</v>
      </c>
      <c r="F43" s="9">
        <f>F44+F45</f>
        <v>61360</v>
      </c>
      <c r="G43" s="9">
        <f>G44+G45</f>
        <v>58900</v>
      </c>
      <c r="H43" s="9">
        <f t="shared" ref="H43:I43" si="19">H44+H45</f>
        <v>59800</v>
      </c>
      <c r="I43" s="9">
        <f t="shared" si="19"/>
        <v>60700</v>
      </c>
    </row>
    <row r="44" spans="1:9" x14ac:dyDescent="0.25">
      <c r="A44" s="83">
        <v>31</v>
      </c>
      <c r="B44" s="66"/>
      <c r="C44" s="67"/>
      <c r="D44" s="67" t="s">
        <v>10</v>
      </c>
      <c r="E44" s="8">
        <f>85084-E45</f>
        <v>83238</v>
      </c>
      <c r="F44" s="9">
        <f>61360-F45</f>
        <v>59640</v>
      </c>
      <c r="G44" s="9">
        <f>58900-1300</f>
        <v>57600</v>
      </c>
      <c r="H44" s="9">
        <f>59800-H45</f>
        <v>58500</v>
      </c>
      <c r="I44" s="9">
        <f>60700-I45</f>
        <v>59400</v>
      </c>
    </row>
    <row r="45" spans="1:9" x14ac:dyDescent="0.25">
      <c r="A45" s="139">
        <v>32</v>
      </c>
      <c r="B45" s="140"/>
      <c r="C45" s="141"/>
      <c r="D45" s="67" t="s">
        <v>23</v>
      </c>
      <c r="E45" s="8">
        <f>82+1764</f>
        <v>1846</v>
      </c>
      <c r="F45" s="9">
        <v>1720</v>
      </c>
      <c r="G45" s="9">
        <v>1300</v>
      </c>
      <c r="H45" s="9">
        <v>1300</v>
      </c>
      <c r="I45" s="10">
        <v>1300</v>
      </c>
    </row>
    <row r="46" spans="1:9" ht="25.5" customHeight="1" x14ac:dyDescent="0.25">
      <c r="A46" s="145" t="s">
        <v>99</v>
      </c>
      <c r="B46" s="146"/>
      <c r="C46" s="147"/>
      <c r="D46" s="80" t="s">
        <v>100</v>
      </c>
      <c r="E46" s="81">
        <v>26231</v>
      </c>
      <c r="F46" s="82">
        <v>27000</v>
      </c>
      <c r="G46" s="82">
        <f>G47</f>
        <v>27000</v>
      </c>
      <c r="H46" s="82">
        <f t="shared" ref="H46:H47" si="20">H47</f>
        <v>27000</v>
      </c>
      <c r="I46" s="82">
        <f t="shared" ref="I46:I47" si="21">I47</f>
        <v>27000</v>
      </c>
    </row>
    <row r="47" spans="1:9" x14ac:dyDescent="0.25">
      <c r="A47" s="136">
        <v>3</v>
      </c>
      <c r="B47" s="137"/>
      <c r="C47" s="138"/>
      <c r="D47" s="67" t="s">
        <v>9</v>
      </c>
      <c r="E47" s="8">
        <v>26231</v>
      </c>
      <c r="F47" s="9">
        <v>27000</v>
      </c>
      <c r="G47" s="9">
        <f>G48</f>
        <v>27000</v>
      </c>
      <c r="H47" s="9">
        <f t="shared" si="20"/>
        <v>27000</v>
      </c>
      <c r="I47" s="9">
        <f t="shared" si="21"/>
        <v>27000</v>
      </c>
    </row>
    <row r="48" spans="1:9" x14ac:dyDescent="0.25">
      <c r="A48" s="139">
        <v>31</v>
      </c>
      <c r="B48" s="140"/>
      <c r="C48" s="141"/>
      <c r="D48" s="67" t="s">
        <v>10</v>
      </c>
      <c r="E48" s="8">
        <v>26231</v>
      </c>
      <c r="F48" s="9">
        <v>27000</v>
      </c>
      <c r="G48" s="9">
        <v>27000</v>
      </c>
      <c r="H48" s="9">
        <v>27000</v>
      </c>
      <c r="I48" s="10">
        <v>27000</v>
      </c>
    </row>
    <row r="49" spans="1:9" ht="25.5" x14ac:dyDescent="0.25">
      <c r="A49" s="142" t="s">
        <v>107</v>
      </c>
      <c r="B49" s="143"/>
      <c r="C49" s="144"/>
      <c r="D49" s="87" t="s">
        <v>108</v>
      </c>
      <c r="E49" s="88">
        <v>24883</v>
      </c>
      <c r="F49" s="89">
        <f>F50+F53</f>
        <v>60710</v>
      </c>
      <c r="G49" s="89">
        <f>G50+G53</f>
        <v>64300</v>
      </c>
      <c r="H49" s="89">
        <f t="shared" ref="H49:I49" si="22">H50+H53</f>
        <v>64900</v>
      </c>
      <c r="I49" s="89">
        <f t="shared" si="22"/>
        <v>65500</v>
      </c>
    </row>
    <row r="50" spans="1:9" ht="25.5" x14ac:dyDescent="0.25">
      <c r="A50" s="145" t="s">
        <v>92</v>
      </c>
      <c r="B50" s="146"/>
      <c r="C50" s="147"/>
      <c r="D50" s="80" t="s">
        <v>93</v>
      </c>
      <c r="E50" s="81">
        <v>0</v>
      </c>
      <c r="F50" s="82">
        <f>F51</f>
        <v>35710</v>
      </c>
      <c r="G50" s="82">
        <f>G51</f>
        <v>39300</v>
      </c>
      <c r="H50" s="82">
        <f t="shared" ref="H50:H51" si="23">H51</f>
        <v>39900</v>
      </c>
      <c r="I50" s="82">
        <f t="shared" ref="I50:I51" si="24">I51</f>
        <v>40500</v>
      </c>
    </row>
    <row r="51" spans="1:9" x14ac:dyDescent="0.25">
      <c r="A51" s="136">
        <v>3</v>
      </c>
      <c r="B51" s="137"/>
      <c r="C51" s="138"/>
      <c r="D51" s="67" t="s">
        <v>9</v>
      </c>
      <c r="E51" s="8">
        <v>0</v>
      </c>
      <c r="F51" s="9">
        <f>F52</f>
        <v>35710</v>
      </c>
      <c r="G51" s="9">
        <f>G52</f>
        <v>39300</v>
      </c>
      <c r="H51" s="9">
        <f t="shared" si="23"/>
        <v>39900</v>
      </c>
      <c r="I51" s="9">
        <f t="shared" si="24"/>
        <v>40500</v>
      </c>
    </row>
    <row r="52" spans="1:9" x14ac:dyDescent="0.25">
      <c r="A52" s="83">
        <v>37</v>
      </c>
      <c r="B52" s="66"/>
      <c r="C52" s="67"/>
      <c r="D52" s="67" t="s">
        <v>10</v>
      </c>
      <c r="E52" s="8">
        <v>0</v>
      </c>
      <c r="F52" s="9">
        <v>35710</v>
      </c>
      <c r="G52" s="9">
        <v>39300</v>
      </c>
      <c r="H52" s="9">
        <v>39900</v>
      </c>
      <c r="I52" s="9">
        <v>40500</v>
      </c>
    </row>
    <row r="53" spans="1:9" x14ac:dyDescent="0.25">
      <c r="A53" s="145" t="s">
        <v>101</v>
      </c>
      <c r="B53" s="146"/>
      <c r="C53" s="147"/>
      <c r="D53" s="80" t="s">
        <v>102</v>
      </c>
      <c r="E53" s="81">
        <v>24883</v>
      </c>
      <c r="F53" s="82">
        <f>F54+F56</f>
        <v>25000</v>
      </c>
      <c r="G53" s="82">
        <f>G54+G56</f>
        <v>25000</v>
      </c>
      <c r="H53" s="82">
        <f t="shared" ref="H53:I53" si="25">H54+H56</f>
        <v>25000</v>
      </c>
      <c r="I53" s="82">
        <f t="shared" si="25"/>
        <v>25000</v>
      </c>
    </row>
    <row r="54" spans="1:9" x14ac:dyDescent="0.25">
      <c r="A54" s="136">
        <v>3</v>
      </c>
      <c r="B54" s="137"/>
      <c r="C54" s="138"/>
      <c r="D54" s="67" t="s">
        <v>9</v>
      </c>
      <c r="E54" s="8">
        <v>0</v>
      </c>
      <c r="F54" s="9">
        <f>F55</f>
        <v>10000</v>
      </c>
      <c r="G54" s="9">
        <f>G55</f>
        <v>10000</v>
      </c>
      <c r="H54" s="9">
        <f t="shared" ref="H54" si="26">H55</f>
        <v>10000</v>
      </c>
      <c r="I54" s="9">
        <f t="shared" ref="I54" si="27">I55</f>
        <v>10000</v>
      </c>
    </row>
    <row r="55" spans="1:9" x14ac:dyDescent="0.25">
      <c r="A55" s="139">
        <v>37</v>
      </c>
      <c r="B55" s="140"/>
      <c r="C55" s="141"/>
      <c r="D55" s="67"/>
      <c r="E55" s="8">
        <v>0</v>
      </c>
      <c r="F55" s="9">
        <v>10000</v>
      </c>
      <c r="G55" s="9">
        <v>10000</v>
      </c>
      <c r="H55" s="9">
        <v>10000</v>
      </c>
      <c r="I55" s="10">
        <v>10000</v>
      </c>
    </row>
    <row r="56" spans="1:9" x14ac:dyDescent="0.25">
      <c r="A56" s="68">
        <v>4</v>
      </c>
      <c r="B56" s="69"/>
      <c r="C56" s="70"/>
      <c r="D56" s="67"/>
      <c r="E56" s="8">
        <v>24883</v>
      </c>
      <c r="F56" s="9">
        <f>F57</f>
        <v>15000</v>
      </c>
      <c r="G56" s="9">
        <f>G57</f>
        <v>15000</v>
      </c>
      <c r="H56" s="9">
        <f t="shared" ref="H56:I56" si="28">H57</f>
        <v>15000</v>
      </c>
      <c r="I56" s="9">
        <f t="shared" si="28"/>
        <v>15000</v>
      </c>
    </row>
    <row r="57" spans="1:9" x14ac:dyDescent="0.25">
      <c r="A57" s="68">
        <v>42</v>
      </c>
      <c r="B57" s="69"/>
      <c r="C57" s="70"/>
      <c r="D57" s="67"/>
      <c r="E57" s="8">
        <v>24883</v>
      </c>
      <c r="F57" s="9">
        <v>15000</v>
      </c>
      <c r="G57" s="9">
        <v>15000</v>
      </c>
      <c r="H57" s="9">
        <v>15000</v>
      </c>
      <c r="I57" s="10">
        <v>15000</v>
      </c>
    </row>
    <row r="58" spans="1:9" x14ac:dyDescent="0.25">
      <c r="A58" s="142" t="s">
        <v>109</v>
      </c>
      <c r="B58" s="143"/>
      <c r="C58" s="144"/>
      <c r="D58" s="87" t="s">
        <v>110</v>
      </c>
      <c r="E58" s="88">
        <f>E59+E64+E67</f>
        <v>66334</v>
      </c>
      <c r="F58" s="89">
        <f>F59+F64+F67</f>
        <v>159560</v>
      </c>
      <c r="G58" s="89">
        <f>G59+G64+G67</f>
        <v>161400</v>
      </c>
      <c r="H58" s="89">
        <f t="shared" ref="H58:I58" si="29">H59+H64+H67</f>
        <v>161700</v>
      </c>
      <c r="I58" s="89">
        <f t="shared" si="29"/>
        <v>162000</v>
      </c>
    </row>
    <row r="59" spans="1:9" ht="25.5" x14ac:dyDescent="0.25">
      <c r="A59" s="133" t="s">
        <v>92</v>
      </c>
      <c r="B59" s="134"/>
      <c r="C59" s="135"/>
      <c r="D59" s="84" t="s">
        <v>93</v>
      </c>
      <c r="E59" s="85">
        <f>E60</f>
        <v>15217</v>
      </c>
      <c r="F59" s="86">
        <f>F60+F62</f>
        <v>21060</v>
      </c>
      <c r="G59" s="86">
        <f>G60+G62</f>
        <v>22900</v>
      </c>
      <c r="H59" s="86">
        <f t="shared" ref="H59:I59" si="30">H60+H62</f>
        <v>23200</v>
      </c>
      <c r="I59" s="86">
        <f t="shared" si="30"/>
        <v>23500</v>
      </c>
    </row>
    <row r="60" spans="1:9" x14ac:dyDescent="0.25">
      <c r="A60" s="136">
        <v>3</v>
      </c>
      <c r="B60" s="137"/>
      <c r="C60" s="138"/>
      <c r="D60" s="67" t="s">
        <v>9</v>
      </c>
      <c r="E60" s="8">
        <v>15217</v>
      </c>
      <c r="F60" s="9">
        <v>20060</v>
      </c>
      <c r="G60" s="9">
        <f>20100+600</f>
        <v>20700</v>
      </c>
      <c r="H60" s="9">
        <f>20400+600</f>
        <v>21000</v>
      </c>
      <c r="I60" s="9">
        <f>20700+600</f>
        <v>21300</v>
      </c>
    </row>
    <row r="61" spans="1:9" x14ac:dyDescent="0.25">
      <c r="A61" s="83">
        <v>32</v>
      </c>
      <c r="B61" s="66"/>
      <c r="C61" s="67"/>
      <c r="D61" s="67" t="s">
        <v>23</v>
      </c>
      <c r="E61" s="8">
        <v>15217</v>
      </c>
      <c r="F61" s="9">
        <v>20060</v>
      </c>
      <c r="G61" s="9">
        <v>20700</v>
      </c>
      <c r="H61" s="9">
        <v>21000</v>
      </c>
      <c r="I61" s="9">
        <v>21300</v>
      </c>
    </row>
    <row r="62" spans="1:9" x14ac:dyDescent="0.25">
      <c r="A62" s="83">
        <v>4</v>
      </c>
      <c r="B62" s="66"/>
      <c r="C62" s="67"/>
      <c r="D62" s="67"/>
      <c r="E62" s="8"/>
      <c r="F62" s="9">
        <v>1000</v>
      </c>
      <c r="G62" s="9">
        <f>G63</f>
        <v>2200</v>
      </c>
      <c r="H62" s="9">
        <f t="shared" ref="H62:I62" si="31">H63</f>
        <v>2200</v>
      </c>
      <c r="I62" s="9">
        <f t="shared" si="31"/>
        <v>2200</v>
      </c>
    </row>
    <row r="63" spans="1:9" x14ac:dyDescent="0.25">
      <c r="A63" s="83">
        <v>42</v>
      </c>
      <c r="B63" s="66"/>
      <c r="C63" s="67"/>
      <c r="D63" s="67"/>
      <c r="E63" s="8"/>
      <c r="F63" s="9">
        <v>1000</v>
      </c>
      <c r="G63" s="9">
        <v>2200</v>
      </c>
      <c r="H63" s="9">
        <v>2200</v>
      </c>
      <c r="I63" s="9">
        <v>2200</v>
      </c>
    </row>
    <row r="64" spans="1:9" x14ac:dyDescent="0.25">
      <c r="A64" s="133" t="s">
        <v>99</v>
      </c>
      <c r="B64" s="134"/>
      <c r="C64" s="135"/>
      <c r="D64" s="84" t="s">
        <v>100</v>
      </c>
      <c r="E64" s="85">
        <v>51117</v>
      </c>
      <c r="F64" s="86">
        <v>26000</v>
      </c>
      <c r="G64" s="86">
        <f>G65</f>
        <v>26000</v>
      </c>
      <c r="H64" s="86">
        <f t="shared" ref="H64:I64" si="32">H65</f>
        <v>26000</v>
      </c>
      <c r="I64" s="86">
        <f t="shared" si="32"/>
        <v>26000</v>
      </c>
    </row>
    <row r="65" spans="1:9" x14ac:dyDescent="0.25">
      <c r="A65" s="136">
        <v>3</v>
      </c>
      <c r="B65" s="137"/>
      <c r="C65" s="138"/>
      <c r="D65" s="67" t="s">
        <v>9</v>
      </c>
      <c r="E65" s="8">
        <v>51117</v>
      </c>
      <c r="F65" s="9">
        <v>26000</v>
      </c>
      <c r="G65" s="9">
        <f>G66</f>
        <v>26000</v>
      </c>
      <c r="H65" s="9">
        <f t="shared" ref="H65" si="33">H66</f>
        <v>26000</v>
      </c>
      <c r="I65" s="9">
        <f t="shared" ref="I65" si="34">I66</f>
        <v>26000</v>
      </c>
    </row>
    <row r="66" spans="1:9" x14ac:dyDescent="0.25">
      <c r="A66" s="139">
        <v>32</v>
      </c>
      <c r="B66" s="140"/>
      <c r="C66" s="141"/>
      <c r="D66" s="67" t="s">
        <v>23</v>
      </c>
      <c r="E66" s="8">
        <v>51117</v>
      </c>
      <c r="F66" s="9">
        <v>26000</v>
      </c>
      <c r="G66" s="9">
        <v>26000</v>
      </c>
      <c r="H66" s="9">
        <v>26000</v>
      </c>
      <c r="I66" s="10">
        <v>26000</v>
      </c>
    </row>
    <row r="67" spans="1:9" ht="15" customHeight="1" x14ac:dyDescent="0.25">
      <c r="A67" s="133" t="s">
        <v>101</v>
      </c>
      <c r="B67" s="134"/>
      <c r="C67" s="135"/>
      <c r="D67" s="84" t="s">
        <v>102</v>
      </c>
      <c r="E67" s="85"/>
      <c r="F67" s="86">
        <v>112500</v>
      </c>
      <c r="G67" s="86">
        <f>G68</f>
        <v>112500</v>
      </c>
      <c r="H67" s="86">
        <f t="shared" ref="H67:I67" si="35">H68</f>
        <v>112500</v>
      </c>
      <c r="I67" s="86">
        <f t="shared" si="35"/>
        <v>112500</v>
      </c>
    </row>
    <row r="68" spans="1:9" x14ac:dyDescent="0.25">
      <c r="A68" s="136">
        <v>3</v>
      </c>
      <c r="B68" s="137"/>
      <c r="C68" s="138"/>
      <c r="D68" s="67" t="s">
        <v>9</v>
      </c>
      <c r="E68" s="8"/>
      <c r="F68" s="9">
        <v>112500</v>
      </c>
      <c r="G68" s="9">
        <f>G69</f>
        <v>112500</v>
      </c>
      <c r="H68" s="9">
        <f t="shared" ref="H68" si="36">H69</f>
        <v>112500</v>
      </c>
      <c r="I68" s="9">
        <f t="shared" ref="I68" si="37">I69</f>
        <v>112500</v>
      </c>
    </row>
    <row r="69" spans="1:9" x14ac:dyDescent="0.25">
      <c r="A69" s="139">
        <v>32</v>
      </c>
      <c r="B69" s="140"/>
      <c r="C69" s="141"/>
      <c r="D69" s="67" t="s">
        <v>23</v>
      </c>
      <c r="E69" s="8"/>
      <c r="F69" s="9">
        <v>112500</v>
      </c>
      <c r="G69" s="9">
        <v>112500</v>
      </c>
      <c r="H69" s="9">
        <v>112500</v>
      </c>
      <c r="I69" s="10">
        <v>112500</v>
      </c>
    </row>
    <row r="70" spans="1:9" ht="25.5" x14ac:dyDescent="0.25">
      <c r="A70" s="142" t="s">
        <v>111</v>
      </c>
      <c r="B70" s="143"/>
      <c r="C70" s="144"/>
      <c r="D70" s="87" t="s">
        <v>112</v>
      </c>
      <c r="E70" s="88">
        <v>1228</v>
      </c>
      <c r="F70" s="89">
        <f>F71</f>
        <v>5770</v>
      </c>
      <c r="G70" s="89">
        <f>G71</f>
        <v>6400</v>
      </c>
      <c r="H70" s="89">
        <f t="shared" ref="H70:I70" si="38">H71</f>
        <v>6500</v>
      </c>
      <c r="I70" s="89">
        <f t="shared" si="38"/>
        <v>6600</v>
      </c>
    </row>
    <row r="71" spans="1:9" ht="25.5" x14ac:dyDescent="0.25">
      <c r="A71" s="133" t="s">
        <v>92</v>
      </c>
      <c r="B71" s="134"/>
      <c r="C71" s="135"/>
      <c r="D71" s="84" t="s">
        <v>93</v>
      </c>
      <c r="E71" s="85">
        <v>1228</v>
      </c>
      <c r="F71" s="86">
        <v>5770</v>
      </c>
      <c r="G71" s="86">
        <f>G72</f>
        <v>6400</v>
      </c>
      <c r="H71" s="86">
        <f t="shared" ref="H71:I71" si="39">H72</f>
        <v>6500</v>
      </c>
      <c r="I71" s="86">
        <f t="shared" si="39"/>
        <v>6600</v>
      </c>
    </row>
    <row r="72" spans="1:9" x14ac:dyDescent="0.25">
      <c r="A72" s="136">
        <v>3</v>
      </c>
      <c r="B72" s="137"/>
      <c r="C72" s="138"/>
      <c r="D72" s="67" t="s">
        <v>9</v>
      </c>
      <c r="E72" s="8">
        <v>1228</v>
      </c>
      <c r="F72" s="9">
        <v>5770</v>
      </c>
      <c r="G72" s="9">
        <f>G73</f>
        <v>6400</v>
      </c>
      <c r="H72" s="9">
        <f t="shared" ref="H72:I72" si="40">H73</f>
        <v>6500</v>
      </c>
      <c r="I72" s="9">
        <f t="shared" si="40"/>
        <v>6600</v>
      </c>
    </row>
    <row r="73" spans="1:9" x14ac:dyDescent="0.25">
      <c r="A73" s="83">
        <v>32</v>
      </c>
      <c r="B73" s="66"/>
      <c r="C73" s="67"/>
      <c r="D73" s="67" t="s">
        <v>23</v>
      </c>
      <c r="E73" s="8">
        <v>1228</v>
      </c>
      <c r="F73" s="9">
        <v>5770</v>
      </c>
      <c r="G73" s="9">
        <v>6400</v>
      </c>
      <c r="H73" s="9">
        <v>6500</v>
      </c>
      <c r="I73" s="9">
        <v>6600</v>
      </c>
    </row>
    <row r="74" spans="1:9" ht="25.5" customHeight="1" x14ac:dyDescent="0.25">
      <c r="A74" s="142" t="s">
        <v>113</v>
      </c>
      <c r="B74" s="143"/>
      <c r="C74" s="144"/>
      <c r="D74" s="87" t="s">
        <v>114</v>
      </c>
      <c r="E74" s="88">
        <v>1768</v>
      </c>
      <c r="F74" s="89">
        <f>F75</f>
        <v>8740</v>
      </c>
      <c r="G74" s="89">
        <f>G75</f>
        <v>7600</v>
      </c>
      <c r="H74" s="89">
        <f t="shared" ref="H74:I75" si="41">H75</f>
        <v>7700</v>
      </c>
      <c r="I74" s="89">
        <f t="shared" si="41"/>
        <v>7800</v>
      </c>
    </row>
    <row r="75" spans="1:9" ht="25.5" customHeight="1" x14ac:dyDescent="0.25">
      <c r="A75" s="133" t="s">
        <v>92</v>
      </c>
      <c r="B75" s="134"/>
      <c r="C75" s="135"/>
      <c r="D75" s="84" t="s">
        <v>93</v>
      </c>
      <c r="E75" s="85"/>
      <c r="F75" s="86">
        <v>8740</v>
      </c>
      <c r="G75" s="86">
        <f>G76</f>
        <v>7600</v>
      </c>
      <c r="H75" s="86">
        <f t="shared" si="41"/>
        <v>7700</v>
      </c>
      <c r="I75" s="86">
        <f t="shared" si="41"/>
        <v>7800</v>
      </c>
    </row>
    <row r="76" spans="1:9" x14ac:dyDescent="0.25">
      <c r="A76" s="136">
        <v>3</v>
      </c>
      <c r="B76" s="137"/>
      <c r="C76" s="138"/>
      <c r="D76" s="67" t="s">
        <v>9</v>
      </c>
      <c r="E76" s="8"/>
      <c r="F76" s="9">
        <v>8740</v>
      </c>
      <c r="G76" s="9">
        <f>G77</f>
        <v>7600</v>
      </c>
      <c r="H76" s="9">
        <f t="shared" ref="H76" si="42">H77</f>
        <v>7700</v>
      </c>
      <c r="I76" s="9">
        <f t="shared" ref="I76" si="43">I77</f>
        <v>7800</v>
      </c>
    </row>
    <row r="77" spans="1:9" x14ac:dyDescent="0.25">
      <c r="A77" s="83">
        <v>32</v>
      </c>
      <c r="B77" s="66"/>
      <c r="C77" s="67"/>
      <c r="D77" s="67" t="s">
        <v>23</v>
      </c>
      <c r="E77" s="8"/>
      <c r="F77" s="9">
        <v>8740</v>
      </c>
      <c r="G77" s="9">
        <v>7600</v>
      </c>
      <c r="H77" s="9">
        <v>7700</v>
      </c>
      <c r="I77" s="9">
        <v>7800</v>
      </c>
    </row>
    <row r="78" spans="1:9" x14ac:dyDescent="0.25">
      <c r="A78" s="133" t="s">
        <v>99</v>
      </c>
      <c r="B78" s="134"/>
      <c r="C78" s="135"/>
      <c r="D78" s="84" t="s">
        <v>100</v>
      </c>
      <c r="E78" s="85">
        <v>1768</v>
      </c>
      <c r="F78" s="86">
        <v>0</v>
      </c>
      <c r="G78" s="86">
        <v>0</v>
      </c>
      <c r="H78" s="86">
        <v>0</v>
      </c>
      <c r="I78" s="86">
        <v>0</v>
      </c>
    </row>
    <row r="79" spans="1:9" x14ac:dyDescent="0.25">
      <c r="A79" s="136">
        <v>3</v>
      </c>
      <c r="B79" s="137"/>
      <c r="C79" s="138"/>
      <c r="D79" s="67" t="s">
        <v>9</v>
      </c>
      <c r="E79" s="8">
        <v>1768</v>
      </c>
      <c r="F79" s="9">
        <v>0</v>
      </c>
      <c r="G79" s="9">
        <v>0</v>
      </c>
      <c r="H79" s="9">
        <v>0</v>
      </c>
      <c r="I79" s="9">
        <v>0</v>
      </c>
    </row>
    <row r="80" spans="1:9" x14ac:dyDescent="0.25">
      <c r="A80" s="139">
        <v>32</v>
      </c>
      <c r="B80" s="140"/>
      <c r="C80" s="141"/>
      <c r="D80" s="67" t="s">
        <v>23</v>
      </c>
      <c r="E80" s="8">
        <v>1768</v>
      </c>
      <c r="F80" s="9">
        <v>0</v>
      </c>
      <c r="G80" s="9">
        <v>0</v>
      </c>
      <c r="H80" s="9">
        <v>0</v>
      </c>
      <c r="I80" s="10">
        <v>0</v>
      </c>
    </row>
    <row r="81" spans="1:9" x14ac:dyDescent="0.25">
      <c r="A81" s="142" t="s">
        <v>115</v>
      </c>
      <c r="B81" s="143"/>
      <c r="C81" s="144"/>
      <c r="D81" s="87" t="s">
        <v>116</v>
      </c>
      <c r="E81" s="88">
        <v>2924</v>
      </c>
      <c r="F81" s="89">
        <v>4420</v>
      </c>
      <c r="G81" s="89">
        <f>G82</f>
        <v>0</v>
      </c>
      <c r="H81" s="89">
        <f t="shared" ref="H81:H82" si="44">H82</f>
        <v>0</v>
      </c>
      <c r="I81" s="89">
        <f t="shared" ref="I81:I82" si="45">I82</f>
        <v>0</v>
      </c>
    </row>
    <row r="82" spans="1:9" ht="25.5" x14ac:dyDescent="0.25">
      <c r="A82" s="133" t="s">
        <v>92</v>
      </c>
      <c r="B82" s="134"/>
      <c r="C82" s="135"/>
      <c r="D82" s="84" t="s">
        <v>93</v>
      </c>
      <c r="E82" s="85">
        <v>2924</v>
      </c>
      <c r="F82" s="86">
        <v>4420</v>
      </c>
      <c r="G82" s="86">
        <f>G83</f>
        <v>0</v>
      </c>
      <c r="H82" s="86">
        <f t="shared" si="44"/>
        <v>0</v>
      </c>
      <c r="I82" s="86">
        <f t="shared" si="45"/>
        <v>0</v>
      </c>
    </row>
    <row r="83" spans="1:9" x14ac:dyDescent="0.25">
      <c r="A83" s="65">
        <v>3</v>
      </c>
      <c r="B83" s="66"/>
      <c r="C83" s="67"/>
      <c r="D83" s="67" t="s">
        <v>9</v>
      </c>
      <c r="E83" s="8">
        <v>2924</v>
      </c>
      <c r="F83" s="9"/>
      <c r="G83" s="9">
        <v>0</v>
      </c>
      <c r="H83" s="9">
        <v>0</v>
      </c>
      <c r="I83" s="9">
        <v>0</v>
      </c>
    </row>
    <row r="84" spans="1:9" x14ac:dyDescent="0.25">
      <c r="A84" s="65">
        <v>31</v>
      </c>
      <c r="B84" s="66"/>
      <c r="C84" s="67"/>
      <c r="D84" s="67"/>
      <c r="E84" s="8">
        <v>345</v>
      </c>
      <c r="F84" s="9"/>
      <c r="G84" s="9"/>
      <c r="H84" s="9"/>
      <c r="I84" s="9"/>
    </row>
    <row r="85" spans="1:9" x14ac:dyDescent="0.25">
      <c r="A85" s="83">
        <v>32</v>
      </c>
      <c r="B85" s="66"/>
      <c r="C85" s="67"/>
      <c r="D85" s="67" t="s">
        <v>23</v>
      </c>
      <c r="E85" s="8">
        <v>2579</v>
      </c>
      <c r="F85" s="9">
        <v>4420</v>
      </c>
      <c r="G85" s="9">
        <v>0</v>
      </c>
      <c r="H85" s="9">
        <v>0</v>
      </c>
      <c r="I85" s="9">
        <v>0</v>
      </c>
    </row>
    <row r="86" spans="1:9" ht="25.5" x14ac:dyDescent="0.25">
      <c r="A86" s="142" t="s">
        <v>117</v>
      </c>
      <c r="B86" s="143"/>
      <c r="C86" s="144"/>
      <c r="D86" s="87" t="s">
        <v>118</v>
      </c>
      <c r="E86" s="88">
        <f>E87+E92+E95</f>
        <v>5062</v>
      </c>
      <c r="F86" s="89">
        <f>F87+F92+F95</f>
        <v>21300</v>
      </c>
      <c r="G86" s="89">
        <f>G87+G92+G95</f>
        <v>29360</v>
      </c>
      <c r="H86" s="89">
        <f t="shared" ref="H86:I86" si="46">H87+H92+H95</f>
        <v>29600</v>
      </c>
      <c r="I86" s="89">
        <f t="shared" si="46"/>
        <v>29800</v>
      </c>
    </row>
    <row r="87" spans="1:9" ht="25.5" x14ac:dyDescent="0.25">
      <c r="A87" s="133" t="s">
        <v>92</v>
      </c>
      <c r="B87" s="134"/>
      <c r="C87" s="135"/>
      <c r="D87" s="84" t="s">
        <v>93</v>
      </c>
      <c r="E87" s="85">
        <v>1315</v>
      </c>
      <c r="F87" s="86">
        <f>F88+F90</f>
        <v>12940</v>
      </c>
      <c r="G87" s="86">
        <f>G88+G90</f>
        <v>16660</v>
      </c>
      <c r="H87" s="86">
        <f t="shared" ref="H87:I87" si="47">H88+H90</f>
        <v>16900</v>
      </c>
      <c r="I87" s="86">
        <f t="shared" si="47"/>
        <v>17100</v>
      </c>
    </row>
    <row r="88" spans="1:9" x14ac:dyDescent="0.25">
      <c r="A88" s="136">
        <v>3</v>
      </c>
      <c r="B88" s="137"/>
      <c r="C88" s="138"/>
      <c r="D88" s="67" t="s">
        <v>9</v>
      </c>
      <c r="E88" s="8">
        <v>846</v>
      </c>
      <c r="F88" s="9">
        <v>9420</v>
      </c>
      <c r="G88" s="9">
        <f>G89</f>
        <v>13500</v>
      </c>
      <c r="H88" s="9">
        <f>H89</f>
        <v>13700</v>
      </c>
      <c r="I88" s="9">
        <f>I89</f>
        <v>13900</v>
      </c>
    </row>
    <row r="89" spans="1:9" x14ac:dyDescent="0.25">
      <c r="A89" s="83">
        <v>32</v>
      </c>
      <c r="B89" s="66"/>
      <c r="C89" s="67"/>
      <c r="D89" s="67" t="s">
        <v>23</v>
      </c>
      <c r="E89" s="8">
        <v>846</v>
      </c>
      <c r="F89" s="9">
        <v>9420</v>
      </c>
      <c r="G89" s="9">
        <v>13500</v>
      </c>
      <c r="H89" s="9">
        <v>13700</v>
      </c>
      <c r="I89" s="9">
        <v>13900</v>
      </c>
    </row>
    <row r="90" spans="1:9" x14ac:dyDescent="0.25">
      <c r="A90" s="68">
        <v>4</v>
      </c>
      <c r="B90" s="69"/>
      <c r="C90" s="70"/>
      <c r="D90" s="67"/>
      <c r="E90" s="8">
        <v>469</v>
      </c>
      <c r="F90" s="9">
        <v>3520</v>
      </c>
      <c r="G90" s="9">
        <f>G91</f>
        <v>3160</v>
      </c>
      <c r="H90" s="9">
        <f t="shared" ref="H90:I90" si="48">H91</f>
        <v>3200</v>
      </c>
      <c r="I90" s="9">
        <f t="shared" si="48"/>
        <v>3200</v>
      </c>
    </row>
    <row r="91" spans="1:9" x14ac:dyDescent="0.25">
      <c r="A91" s="68">
        <v>42</v>
      </c>
      <c r="B91" s="69"/>
      <c r="C91" s="70"/>
      <c r="D91" s="67"/>
      <c r="E91" s="8">
        <v>469</v>
      </c>
      <c r="F91" s="9">
        <v>3520</v>
      </c>
      <c r="G91" s="9">
        <f>2200+960</f>
        <v>3160</v>
      </c>
      <c r="H91" s="9">
        <f>2200+1000</f>
        <v>3200</v>
      </c>
      <c r="I91" s="10">
        <f>2200+1000</f>
        <v>3200</v>
      </c>
    </row>
    <row r="92" spans="1:9" ht="25.5" x14ac:dyDescent="0.25">
      <c r="A92" s="133" t="s">
        <v>97</v>
      </c>
      <c r="B92" s="134"/>
      <c r="C92" s="135"/>
      <c r="D92" s="84" t="s">
        <v>95</v>
      </c>
      <c r="E92" s="74">
        <v>1161</v>
      </c>
      <c r="F92" s="72">
        <v>2860</v>
      </c>
      <c r="G92" s="72">
        <f>G93</f>
        <v>7200</v>
      </c>
      <c r="H92" s="72">
        <f t="shared" ref="H92:I93" si="49">H93</f>
        <v>7200</v>
      </c>
      <c r="I92" s="72">
        <f t="shared" si="49"/>
        <v>7200</v>
      </c>
    </row>
    <row r="93" spans="1:9" x14ac:dyDescent="0.25">
      <c r="A93" s="68">
        <v>4</v>
      </c>
      <c r="B93" s="69"/>
      <c r="C93" s="70"/>
      <c r="D93" s="67"/>
      <c r="E93" s="8">
        <v>1161</v>
      </c>
      <c r="F93" s="9">
        <v>2860</v>
      </c>
      <c r="G93" s="9">
        <f>G94</f>
        <v>7200</v>
      </c>
      <c r="H93" s="9">
        <f t="shared" si="49"/>
        <v>7200</v>
      </c>
      <c r="I93" s="9">
        <f t="shared" si="49"/>
        <v>7200</v>
      </c>
    </row>
    <row r="94" spans="1:9" x14ac:dyDescent="0.25">
      <c r="A94" s="83">
        <v>42</v>
      </c>
      <c r="B94" s="69"/>
      <c r="C94" s="70"/>
      <c r="D94" s="67"/>
      <c r="E94" s="8">
        <v>1161</v>
      </c>
      <c r="F94" s="9">
        <v>2860</v>
      </c>
      <c r="G94" s="9">
        <v>7200</v>
      </c>
      <c r="H94" s="9">
        <v>7200</v>
      </c>
      <c r="I94" s="10">
        <v>7200</v>
      </c>
    </row>
    <row r="95" spans="1:9" ht="25.5" customHeight="1" x14ac:dyDescent="0.25">
      <c r="A95" s="133" t="s">
        <v>96</v>
      </c>
      <c r="B95" s="134"/>
      <c r="C95" s="135"/>
      <c r="D95" s="84" t="s">
        <v>98</v>
      </c>
      <c r="E95" s="85">
        <v>2586</v>
      </c>
      <c r="F95" s="86">
        <f>F96+F98</f>
        <v>5500</v>
      </c>
      <c r="G95" s="86">
        <f>G96+G98</f>
        <v>5500</v>
      </c>
      <c r="H95" s="86">
        <f t="shared" ref="H95" si="50">H96+H98</f>
        <v>5500</v>
      </c>
      <c r="I95" s="86">
        <f t="shared" ref="I95" si="51">I96+I98</f>
        <v>5500</v>
      </c>
    </row>
    <row r="96" spans="1:9" x14ac:dyDescent="0.25">
      <c r="A96" s="136">
        <v>3</v>
      </c>
      <c r="B96" s="137"/>
      <c r="C96" s="138"/>
      <c r="D96" s="67" t="s">
        <v>9</v>
      </c>
      <c r="E96" s="8"/>
      <c r="F96" s="9">
        <v>2000</v>
      </c>
      <c r="G96" s="9">
        <f>G97</f>
        <v>2000</v>
      </c>
      <c r="H96" s="9">
        <f t="shared" ref="H96" si="52">H97</f>
        <v>2000</v>
      </c>
      <c r="I96" s="9">
        <f t="shared" ref="I96" si="53">I97</f>
        <v>2000</v>
      </c>
    </row>
    <row r="97" spans="1:9" x14ac:dyDescent="0.25">
      <c r="A97" s="139">
        <v>32</v>
      </c>
      <c r="B97" s="140"/>
      <c r="C97" s="141"/>
      <c r="D97" s="67" t="s">
        <v>23</v>
      </c>
      <c r="E97" s="8"/>
      <c r="F97" s="9">
        <v>2000</v>
      </c>
      <c r="G97" s="9">
        <v>2000</v>
      </c>
      <c r="H97" s="9">
        <v>2000</v>
      </c>
      <c r="I97" s="10">
        <v>2000</v>
      </c>
    </row>
    <row r="98" spans="1:9" x14ac:dyDescent="0.25">
      <c r="A98" s="68">
        <v>4</v>
      </c>
      <c r="B98" s="69"/>
      <c r="C98" s="70"/>
      <c r="D98" s="67"/>
      <c r="E98" s="8">
        <v>2586</v>
      </c>
      <c r="F98" s="9">
        <v>3500</v>
      </c>
      <c r="G98" s="9">
        <f>G99</f>
        <v>3500</v>
      </c>
      <c r="H98" s="9">
        <f t="shared" ref="H98" si="54">H99</f>
        <v>3500</v>
      </c>
      <c r="I98" s="9">
        <f t="shared" ref="I98" si="55">I99</f>
        <v>3500</v>
      </c>
    </row>
    <row r="99" spans="1:9" x14ac:dyDescent="0.25">
      <c r="A99" s="68">
        <v>42</v>
      </c>
      <c r="B99" s="69"/>
      <c r="C99" s="70"/>
      <c r="D99" s="67"/>
      <c r="E99" s="8">
        <v>2586</v>
      </c>
      <c r="F99" s="9">
        <v>3500</v>
      </c>
      <c r="G99" s="9">
        <v>3500</v>
      </c>
      <c r="H99" s="9">
        <v>3500</v>
      </c>
      <c r="I99" s="10">
        <v>3500</v>
      </c>
    </row>
    <row r="100" spans="1:9" x14ac:dyDescent="0.25">
      <c r="A100" s="142" t="s">
        <v>119</v>
      </c>
      <c r="B100" s="143"/>
      <c r="C100" s="144"/>
      <c r="D100" s="87" t="s">
        <v>120</v>
      </c>
      <c r="E100" s="88">
        <f>E101</f>
        <v>5554</v>
      </c>
      <c r="F100" s="89">
        <f>F101</f>
        <v>5710</v>
      </c>
      <c r="G100" s="89">
        <f>G101</f>
        <v>5700</v>
      </c>
      <c r="H100" s="89">
        <f t="shared" ref="H100" si="56">H101</f>
        <v>5700</v>
      </c>
      <c r="I100" s="89">
        <f t="shared" ref="I100" si="57">I101</f>
        <v>5700</v>
      </c>
    </row>
    <row r="101" spans="1:9" x14ac:dyDescent="0.25">
      <c r="A101" s="133" t="s">
        <v>101</v>
      </c>
      <c r="B101" s="134"/>
      <c r="C101" s="135"/>
      <c r="D101" s="84" t="s">
        <v>102</v>
      </c>
      <c r="E101" s="86">
        <f>E102+E104</f>
        <v>5554</v>
      </c>
      <c r="F101" s="86">
        <f>F102+F104</f>
        <v>5710</v>
      </c>
      <c r="G101" s="86">
        <f>G102+G104</f>
        <v>5700</v>
      </c>
      <c r="H101" s="86">
        <f t="shared" ref="H101" si="58">H102+H104</f>
        <v>5700</v>
      </c>
      <c r="I101" s="86">
        <f t="shared" ref="I101" si="59">I102+I104</f>
        <v>5700</v>
      </c>
    </row>
    <row r="102" spans="1:9" x14ac:dyDescent="0.25">
      <c r="A102" s="136">
        <v>3</v>
      </c>
      <c r="B102" s="137"/>
      <c r="C102" s="138"/>
      <c r="D102" s="67" t="s">
        <v>9</v>
      </c>
      <c r="E102" s="8">
        <v>194</v>
      </c>
      <c r="F102" s="9">
        <v>270</v>
      </c>
      <c r="G102" s="9">
        <f>G103</f>
        <v>200</v>
      </c>
      <c r="H102" s="9">
        <f t="shared" ref="H102" si="60">H103</f>
        <v>200</v>
      </c>
      <c r="I102" s="9">
        <f t="shared" ref="I102" si="61">I103</f>
        <v>200</v>
      </c>
    </row>
    <row r="103" spans="1:9" x14ac:dyDescent="0.25">
      <c r="A103" s="139">
        <v>32</v>
      </c>
      <c r="B103" s="140"/>
      <c r="C103" s="141"/>
      <c r="D103" s="67" t="s">
        <v>23</v>
      </c>
      <c r="E103" s="8">
        <v>194</v>
      </c>
      <c r="F103" s="9">
        <v>270</v>
      </c>
      <c r="G103" s="9">
        <v>200</v>
      </c>
      <c r="H103" s="9">
        <v>200</v>
      </c>
      <c r="I103" s="10">
        <v>200</v>
      </c>
    </row>
    <row r="104" spans="1:9" ht="25.5" x14ac:dyDescent="0.25">
      <c r="A104" s="145" t="s">
        <v>103</v>
      </c>
      <c r="B104" s="146"/>
      <c r="C104" s="147"/>
      <c r="D104" s="80" t="s">
        <v>104</v>
      </c>
      <c r="E104" s="81">
        <v>5360</v>
      </c>
      <c r="F104" s="82">
        <v>5440</v>
      </c>
      <c r="G104" s="82">
        <f>G105+G206</f>
        <v>5500</v>
      </c>
      <c r="H104" s="82">
        <f>H105+H206</f>
        <v>5500</v>
      </c>
      <c r="I104" s="82">
        <f>I105+I206</f>
        <v>5500</v>
      </c>
    </row>
    <row r="105" spans="1:9" x14ac:dyDescent="0.25">
      <c r="A105" s="136">
        <v>3</v>
      </c>
      <c r="B105" s="137"/>
      <c r="C105" s="138"/>
      <c r="D105" s="67" t="s">
        <v>9</v>
      </c>
      <c r="E105" s="8">
        <v>5360</v>
      </c>
      <c r="F105" s="9">
        <v>5440</v>
      </c>
      <c r="G105" s="9">
        <f>G106</f>
        <v>5500</v>
      </c>
      <c r="H105" s="9">
        <f t="shared" ref="H105" si="62">H106</f>
        <v>5500</v>
      </c>
      <c r="I105" s="9">
        <f t="shared" ref="I105" si="63">I106</f>
        <v>5500</v>
      </c>
    </row>
    <row r="106" spans="1:9" x14ac:dyDescent="0.25">
      <c r="A106" s="139">
        <v>32</v>
      </c>
      <c r="B106" s="140"/>
      <c r="C106" s="141"/>
      <c r="D106" s="67" t="s">
        <v>23</v>
      </c>
      <c r="E106" s="8"/>
      <c r="F106" s="9">
        <v>5440</v>
      </c>
      <c r="G106" s="9">
        <v>5500</v>
      </c>
      <c r="H106" s="9">
        <v>5500</v>
      </c>
      <c r="I106" s="10">
        <v>5500</v>
      </c>
    </row>
    <row r="107" spans="1:9" ht="38.25" x14ac:dyDescent="0.25">
      <c r="A107" s="142" t="s">
        <v>121</v>
      </c>
      <c r="B107" s="143"/>
      <c r="C107" s="144"/>
      <c r="D107" s="87" t="s">
        <v>122</v>
      </c>
      <c r="E107" s="88">
        <v>1096</v>
      </c>
      <c r="F107" s="89">
        <v>1060</v>
      </c>
      <c r="G107" s="89">
        <f>G108</f>
        <v>1200</v>
      </c>
      <c r="H107" s="89">
        <f t="shared" ref="H107:H109" si="64">H108</f>
        <v>1200</v>
      </c>
      <c r="I107" s="89">
        <f t="shared" ref="I107:I109" si="65">I108</f>
        <v>1200</v>
      </c>
    </row>
    <row r="108" spans="1:9" ht="25.5" x14ac:dyDescent="0.25">
      <c r="A108" s="133" t="s">
        <v>92</v>
      </c>
      <c r="B108" s="134"/>
      <c r="C108" s="135"/>
      <c r="D108" s="84" t="s">
        <v>93</v>
      </c>
      <c r="E108" s="85">
        <v>1096</v>
      </c>
      <c r="F108" s="86">
        <v>1060</v>
      </c>
      <c r="G108" s="86">
        <f>G109</f>
        <v>1200</v>
      </c>
      <c r="H108" s="86">
        <f t="shared" si="64"/>
        <v>1200</v>
      </c>
      <c r="I108" s="86">
        <f t="shared" si="65"/>
        <v>1200</v>
      </c>
    </row>
    <row r="109" spans="1:9" x14ac:dyDescent="0.25">
      <c r="A109" s="136">
        <v>3</v>
      </c>
      <c r="B109" s="137"/>
      <c r="C109" s="138"/>
      <c r="D109" s="67" t="s">
        <v>9</v>
      </c>
      <c r="E109" s="8">
        <v>1096</v>
      </c>
      <c r="F109" s="9">
        <v>1060</v>
      </c>
      <c r="G109" s="9">
        <f>G110</f>
        <v>1200</v>
      </c>
      <c r="H109" s="9">
        <f t="shared" si="64"/>
        <v>1200</v>
      </c>
      <c r="I109" s="9">
        <f t="shared" si="65"/>
        <v>1200</v>
      </c>
    </row>
    <row r="110" spans="1:9" x14ac:dyDescent="0.25">
      <c r="A110" s="83">
        <v>32</v>
      </c>
      <c r="B110" s="66"/>
      <c r="C110" s="67"/>
      <c r="D110" s="67" t="s">
        <v>23</v>
      </c>
      <c r="E110" s="8">
        <v>1096</v>
      </c>
      <c r="F110" s="9">
        <v>1060</v>
      </c>
      <c r="G110" s="9">
        <v>1200</v>
      </c>
      <c r="H110" s="9">
        <v>1200</v>
      </c>
      <c r="I110" s="9">
        <v>1200</v>
      </c>
    </row>
    <row r="111" spans="1:9" ht="25.5" x14ac:dyDescent="0.25">
      <c r="A111" s="142" t="s">
        <v>132</v>
      </c>
      <c r="B111" s="143"/>
      <c r="C111" s="144"/>
      <c r="D111" s="87" t="s">
        <v>133</v>
      </c>
      <c r="E111" s="88">
        <f>E112+E115</f>
        <v>18676</v>
      </c>
      <c r="F111" s="89">
        <f>F112+F115</f>
        <v>0</v>
      </c>
      <c r="G111" s="89">
        <v>0</v>
      </c>
      <c r="H111" s="89">
        <v>0</v>
      </c>
      <c r="I111" s="89">
        <v>0</v>
      </c>
    </row>
    <row r="112" spans="1:9" ht="25.5" x14ac:dyDescent="0.25">
      <c r="A112" s="133" t="s">
        <v>92</v>
      </c>
      <c r="B112" s="134"/>
      <c r="C112" s="135"/>
      <c r="D112" s="84" t="s">
        <v>93</v>
      </c>
      <c r="E112" s="85">
        <v>5997</v>
      </c>
      <c r="F112" s="86">
        <v>0</v>
      </c>
      <c r="G112" s="86">
        <f>G113</f>
        <v>0</v>
      </c>
      <c r="H112" s="86">
        <f t="shared" ref="H112:H113" si="66">H113</f>
        <v>0</v>
      </c>
      <c r="I112" s="86">
        <f t="shared" ref="I112:I113" si="67">I113</f>
        <v>0</v>
      </c>
    </row>
    <row r="113" spans="1:9" x14ac:dyDescent="0.25">
      <c r="A113" s="136">
        <v>3</v>
      </c>
      <c r="B113" s="137"/>
      <c r="C113" s="138"/>
      <c r="D113" s="67" t="s">
        <v>9</v>
      </c>
      <c r="E113" s="8">
        <v>5997</v>
      </c>
      <c r="F113" s="9">
        <v>0</v>
      </c>
      <c r="G113" s="9">
        <f>G114</f>
        <v>0</v>
      </c>
      <c r="H113" s="9">
        <f t="shared" si="66"/>
        <v>0</v>
      </c>
      <c r="I113" s="9">
        <f t="shared" si="67"/>
        <v>0</v>
      </c>
    </row>
    <row r="114" spans="1:9" x14ac:dyDescent="0.25">
      <c r="A114" s="83">
        <v>31</v>
      </c>
      <c r="B114" s="66"/>
      <c r="C114" s="67"/>
      <c r="D114" s="67" t="s">
        <v>129</v>
      </c>
      <c r="E114" s="8">
        <v>5997</v>
      </c>
      <c r="F114" s="9">
        <v>0</v>
      </c>
      <c r="G114" s="9">
        <v>0</v>
      </c>
      <c r="H114" s="9">
        <v>0</v>
      </c>
      <c r="I114" s="9">
        <v>0</v>
      </c>
    </row>
    <row r="115" spans="1:9" ht="25.5" x14ac:dyDescent="0.25">
      <c r="A115" s="145" t="s">
        <v>103</v>
      </c>
      <c r="B115" s="146"/>
      <c r="C115" s="147"/>
      <c r="D115" s="80" t="s">
        <v>104</v>
      </c>
      <c r="E115" s="81">
        <f>E116</f>
        <v>12679</v>
      </c>
      <c r="F115" s="82">
        <v>0</v>
      </c>
      <c r="G115" s="82">
        <v>0</v>
      </c>
      <c r="H115" s="82">
        <v>0</v>
      </c>
      <c r="I115" s="82">
        <v>0</v>
      </c>
    </row>
    <row r="116" spans="1:9" x14ac:dyDescent="0.25">
      <c r="A116" s="136">
        <v>3</v>
      </c>
      <c r="B116" s="137"/>
      <c r="C116" s="138"/>
      <c r="D116" s="67" t="s">
        <v>9</v>
      </c>
      <c r="E116" s="8">
        <f>E117+E118</f>
        <v>12679</v>
      </c>
      <c r="F116" s="9">
        <v>0</v>
      </c>
      <c r="G116" s="9">
        <v>0</v>
      </c>
      <c r="H116" s="9">
        <v>0</v>
      </c>
      <c r="I116" s="9">
        <v>0</v>
      </c>
    </row>
    <row r="117" spans="1:9" x14ac:dyDescent="0.25">
      <c r="A117" s="83">
        <v>31</v>
      </c>
      <c r="B117" s="66"/>
      <c r="C117" s="67"/>
      <c r="D117" s="67" t="s">
        <v>129</v>
      </c>
      <c r="E117" s="8">
        <f>12679-E118</f>
        <v>11779</v>
      </c>
      <c r="F117" s="9">
        <v>0</v>
      </c>
      <c r="G117" s="9">
        <v>0</v>
      </c>
      <c r="H117" s="9">
        <v>0</v>
      </c>
      <c r="I117" s="9">
        <v>0</v>
      </c>
    </row>
    <row r="118" spans="1:9" x14ac:dyDescent="0.25">
      <c r="A118" s="139">
        <v>32</v>
      </c>
      <c r="B118" s="140"/>
      <c r="C118" s="141"/>
      <c r="D118" s="67" t="s">
        <v>23</v>
      </c>
      <c r="E118" s="8">
        <v>900</v>
      </c>
      <c r="F118" s="9">
        <v>0</v>
      </c>
      <c r="G118" s="9">
        <v>0</v>
      </c>
      <c r="H118" s="9">
        <v>0</v>
      </c>
      <c r="I118" s="10">
        <v>0</v>
      </c>
    </row>
    <row r="119" spans="1:9" ht="25.5" x14ac:dyDescent="0.25">
      <c r="A119" s="142" t="s">
        <v>127</v>
      </c>
      <c r="B119" s="143"/>
      <c r="C119" s="144"/>
      <c r="D119" s="87" t="s">
        <v>128</v>
      </c>
      <c r="E119" s="88">
        <f>E120+E123</f>
        <v>8842</v>
      </c>
      <c r="F119" s="89">
        <f>F120+F123</f>
        <v>46760</v>
      </c>
      <c r="G119" s="89">
        <v>0</v>
      </c>
      <c r="H119" s="89">
        <v>0</v>
      </c>
      <c r="I119" s="89">
        <v>0</v>
      </c>
    </row>
    <row r="120" spans="1:9" ht="25.5" x14ac:dyDescent="0.25">
      <c r="A120" s="133" t="s">
        <v>92</v>
      </c>
      <c r="B120" s="134"/>
      <c r="C120" s="135"/>
      <c r="D120" s="84" t="s">
        <v>93</v>
      </c>
      <c r="E120" s="85">
        <v>2927</v>
      </c>
      <c r="F120" s="86">
        <v>14320</v>
      </c>
      <c r="G120" s="86">
        <f>G121</f>
        <v>0</v>
      </c>
      <c r="H120" s="86">
        <f t="shared" ref="H120:H121" si="68">H121</f>
        <v>0</v>
      </c>
      <c r="I120" s="86">
        <f t="shared" ref="I120:I121" si="69">I121</f>
        <v>0</v>
      </c>
    </row>
    <row r="121" spans="1:9" x14ac:dyDescent="0.25">
      <c r="A121" s="136">
        <v>3</v>
      </c>
      <c r="B121" s="137"/>
      <c r="C121" s="138"/>
      <c r="D121" s="67" t="s">
        <v>9</v>
      </c>
      <c r="E121" s="8">
        <v>2927</v>
      </c>
      <c r="F121" s="9">
        <v>14320</v>
      </c>
      <c r="G121" s="9">
        <f>G122</f>
        <v>0</v>
      </c>
      <c r="H121" s="9">
        <f t="shared" si="68"/>
        <v>0</v>
      </c>
      <c r="I121" s="9">
        <f t="shared" si="69"/>
        <v>0</v>
      </c>
    </row>
    <row r="122" spans="1:9" x14ac:dyDescent="0.25">
      <c r="A122" s="83">
        <v>31</v>
      </c>
      <c r="B122" s="66"/>
      <c r="C122" s="67"/>
      <c r="D122" s="67" t="s">
        <v>129</v>
      </c>
      <c r="E122" s="8">
        <v>2927</v>
      </c>
      <c r="F122" s="9">
        <v>14320</v>
      </c>
      <c r="G122" s="9">
        <v>0</v>
      </c>
      <c r="H122" s="9">
        <v>0</v>
      </c>
      <c r="I122" s="9">
        <v>0</v>
      </c>
    </row>
    <row r="123" spans="1:9" ht="25.5" customHeight="1" x14ac:dyDescent="0.25">
      <c r="A123" s="145" t="s">
        <v>103</v>
      </c>
      <c r="B123" s="146"/>
      <c r="C123" s="147"/>
      <c r="D123" s="80" t="s">
        <v>104</v>
      </c>
      <c r="E123" s="81">
        <f>E124</f>
        <v>5915</v>
      </c>
      <c r="F123" s="82">
        <f>F124</f>
        <v>32440</v>
      </c>
      <c r="G123" s="82">
        <v>0</v>
      </c>
      <c r="H123" s="82">
        <v>0</v>
      </c>
      <c r="I123" s="82">
        <v>0</v>
      </c>
    </row>
    <row r="124" spans="1:9" x14ac:dyDescent="0.25">
      <c r="A124" s="136">
        <v>3</v>
      </c>
      <c r="B124" s="137"/>
      <c r="C124" s="138"/>
      <c r="D124" s="67" t="s">
        <v>9</v>
      </c>
      <c r="E124" s="8">
        <f>E125+E126</f>
        <v>5915</v>
      </c>
      <c r="F124" s="9">
        <f>F125+F126</f>
        <v>32440</v>
      </c>
      <c r="G124" s="9">
        <v>0</v>
      </c>
      <c r="H124" s="9">
        <v>0</v>
      </c>
      <c r="I124" s="9">
        <v>0</v>
      </c>
    </row>
    <row r="125" spans="1:9" x14ac:dyDescent="0.25">
      <c r="A125" s="83">
        <v>31</v>
      </c>
      <c r="B125" s="66"/>
      <c r="C125" s="67"/>
      <c r="D125" s="67" t="s">
        <v>129</v>
      </c>
      <c r="E125" s="8">
        <f>5915-520</f>
        <v>5395</v>
      </c>
      <c r="F125" s="9">
        <f>25000+800+4500</f>
        <v>30300</v>
      </c>
      <c r="G125" s="9">
        <v>0</v>
      </c>
      <c r="H125" s="9">
        <v>0</v>
      </c>
      <c r="I125" s="9">
        <v>0</v>
      </c>
    </row>
    <row r="126" spans="1:9" ht="25.5" customHeight="1" x14ac:dyDescent="0.25">
      <c r="A126" s="139">
        <v>32</v>
      </c>
      <c r="B126" s="140"/>
      <c r="C126" s="141"/>
      <c r="D126" s="67" t="s">
        <v>23</v>
      </c>
      <c r="E126" s="8">
        <v>520</v>
      </c>
      <c r="F126" s="9">
        <f>100+1800+240</f>
        <v>2140</v>
      </c>
      <c r="G126" s="9">
        <v>0</v>
      </c>
      <c r="H126" s="9">
        <v>0</v>
      </c>
      <c r="I126" s="10">
        <v>0</v>
      </c>
    </row>
    <row r="127" spans="1:9" ht="25.5" x14ac:dyDescent="0.25">
      <c r="A127" s="142" t="s">
        <v>123</v>
      </c>
      <c r="B127" s="143"/>
      <c r="C127" s="144"/>
      <c r="D127" s="87" t="s">
        <v>124</v>
      </c>
      <c r="E127" s="88"/>
      <c r="F127" s="89">
        <v>1270</v>
      </c>
      <c r="G127" s="89">
        <f>G128+G131</f>
        <v>1270</v>
      </c>
      <c r="H127" s="89">
        <f t="shared" ref="H127:I127" si="70">H128+H131</f>
        <v>1270</v>
      </c>
      <c r="I127" s="89">
        <f t="shared" si="70"/>
        <v>1270</v>
      </c>
    </row>
    <row r="128" spans="1:9" ht="25.5" x14ac:dyDescent="0.25">
      <c r="A128" s="133" t="s">
        <v>92</v>
      </c>
      <c r="B128" s="134"/>
      <c r="C128" s="135"/>
      <c r="D128" s="84" t="s">
        <v>93</v>
      </c>
      <c r="E128" s="85"/>
      <c r="F128" s="86">
        <v>300</v>
      </c>
      <c r="G128" s="86">
        <f>G129</f>
        <v>300</v>
      </c>
      <c r="H128" s="86">
        <f t="shared" ref="H128:H129" si="71">H129</f>
        <v>300</v>
      </c>
      <c r="I128" s="86">
        <f t="shared" ref="I128:I129" si="72">I129</f>
        <v>300</v>
      </c>
    </row>
    <row r="129" spans="1:9" x14ac:dyDescent="0.25">
      <c r="A129" s="136">
        <v>3</v>
      </c>
      <c r="B129" s="137"/>
      <c r="C129" s="138"/>
      <c r="D129" s="67" t="s">
        <v>9</v>
      </c>
      <c r="E129" s="8"/>
      <c r="F129" s="9">
        <v>300</v>
      </c>
      <c r="G129" s="9">
        <f>G130</f>
        <v>300</v>
      </c>
      <c r="H129" s="9">
        <f t="shared" si="71"/>
        <v>300</v>
      </c>
      <c r="I129" s="9">
        <f t="shared" si="72"/>
        <v>300</v>
      </c>
    </row>
    <row r="130" spans="1:9" x14ac:dyDescent="0.25">
      <c r="A130" s="83">
        <v>32</v>
      </c>
      <c r="B130" s="66"/>
      <c r="C130" s="67"/>
      <c r="D130" s="67" t="s">
        <v>23</v>
      </c>
      <c r="E130" s="8"/>
      <c r="F130" s="9">
        <v>300</v>
      </c>
      <c r="G130" s="9">
        <v>300</v>
      </c>
      <c r="H130" s="9">
        <v>300</v>
      </c>
      <c r="I130" s="9">
        <v>300</v>
      </c>
    </row>
    <row r="131" spans="1:9" x14ac:dyDescent="0.25">
      <c r="A131" s="133" t="s">
        <v>101</v>
      </c>
      <c r="B131" s="134"/>
      <c r="C131" s="135"/>
      <c r="D131" s="84" t="s">
        <v>102</v>
      </c>
      <c r="E131" s="85"/>
      <c r="F131" s="86">
        <v>970</v>
      </c>
      <c r="G131" s="86">
        <f>G132</f>
        <v>970</v>
      </c>
      <c r="H131" s="86">
        <f t="shared" ref="H131" si="73">H132+H134</f>
        <v>970</v>
      </c>
      <c r="I131" s="86">
        <f t="shared" ref="I131" si="74">I132+I134</f>
        <v>970</v>
      </c>
    </row>
    <row r="132" spans="1:9" x14ac:dyDescent="0.25">
      <c r="A132" s="136">
        <v>3</v>
      </c>
      <c r="B132" s="137"/>
      <c r="C132" s="138"/>
      <c r="D132" s="67" t="s">
        <v>9</v>
      </c>
      <c r="E132" s="8"/>
      <c r="F132" s="9">
        <v>970</v>
      </c>
      <c r="G132" s="9">
        <f>G133</f>
        <v>970</v>
      </c>
      <c r="H132" s="9">
        <f t="shared" ref="H132" si="75">H133</f>
        <v>970</v>
      </c>
      <c r="I132" s="9">
        <f t="shared" ref="I132" si="76">I133</f>
        <v>970</v>
      </c>
    </row>
    <row r="133" spans="1:9" x14ac:dyDescent="0.25">
      <c r="A133" s="139">
        <v>32</v>
      </c>
      <c r="B133" s="140"/>
      <c r="C133" s="141"/>
      <c r="D133" s="67" t="s">
        <v>23</v>
      </c>
      <c r="E133" s="8"/>
      <c r="F133" s="9">
        <v>970</v>
      </c>
      <c r="G133" s="9">
        <v>970</v>
      </c>
      <c r="H133" s="9">
        <v>970</v>
      </c>
      <c r="I133" s="10">
        <v>970</v>
      </c>
    </row>
    <row r="134" spans="1:9" ht="25.5" x14ac:dyDescent="0.25">
      <c r="A134" s="142" t="s">
        <v>125</v>
      </c>
      <c r="B134" s="143"/>
      <c r="C134" s="144"/>
      <c r="D134" s="87" t="s">
        <v>126</v>
      </c>
      <c r="E134" s="88"/>
      <c r="F134" s="89">
        <f>F135+F138</f>
        <v>11690</v>
      </c>
      <c r="G134" s="89">
        <f>G135+G138</f>
        <v>26620</v>
      </c>
      <c r="H134" s="89">
        <f t="shared" ref="H134:I134" si="77">H135+H138</f>
        <v>0</v>
      </c>
      <c r="I134" s="89">
        <f t="shared" si="77"/>
        <v>0</v>
      </c>
    </row>
    <row r="135" spans="1:9" ht="25.5" x14ac:dyDescent="0.25">
      <c r="A135" s="145" t="s">
        <v>92</v>
      </c>
      <c r="B135" s="146"/>
      <c r="C135" s="147"/>
      <c r="D135" s="80" t="s">
        <v>93</v>
      </c>
      <c r="E135" s="81"/>
      <c r="F135" s="82">
        <v>2680</v>
      </c>
      <c r="G135" s="82">
        <f>G136</f>
        <v>11970</v>
      </c>
      <c r="H135" s="82">
        <f t="shared" ref="H135:H136" si="78">H136</f>
        <v>0</v>
      </c>
      <c r="I135" s="82">
        <f t="shared" ref="I135:I136" si="79">I136</f>
        <v>0</v>
      </c>
    </row>
    <row r="136" spans="1:9" x14ac:dyDescent="0.25">
      <c r="A136" s="136">
        <v>3</v>
      </c>
      <c r="B136" s="137"/>
      <c r="C136" s="138"/>
      <c r="D136" s="67" t="s">
        <v>9</v>
      </c>
      <c r="E136" s="8"/>
      <c r="F136" s="9">
        <v>2680</v>
      </c>
      <c r="G136" s="9">
        <f>G137</f>
        <v>11970</v>
      </c>
      <c r="H136" s="9">
        <f t="shared" si="78"/>
        <v>0</v>
      </c>
      <c r="I136" s="9">
        <f t="shared" si="79"/>
        <v>0</v>
      </c>
    </row>
    <row r="137" spans="1:9" x14ac:dyDescent="0.25">
      <c r="A137" s="83">
        <v>31</v>
      </c>
      <c r="B137" s="66"/>
      <c r="C137" s="67"/>
      <c r="D137" s="67" t="s">
        <v>10</v>
      </c>
      <c r="E137" s="8"/>
      <c r="F137" s="9">
        <v>2680</v>
      </c>
      <c r="G137" s="9">
        <v>11970</v>
      </c>
      <c r="H137" s="9">
        <v>0</v>
      </c>
      <c r="I137" s="9">
        <v>0</v>
      </c>
    </row>
    <row r="138" spans="1:9" ht="25.5" x14ac:dyDescent="0.25">
      <c r="A138" s="145" t="s">
        <v>103</v>
      </c>
      <c r="B138" s="146"/>
      <c r="C138" s="147"/>
      <c r="D138" s="80" t="s">
        <v>104</v>
      </c>
      <c r="E138" s="81"/>
      <c r="F138" s="82">
        <f>F139</f>
        <v>9010</v>
      </c>
      <c r="G138" s="82">
        <f>G139+G225</f>
        <v>14650</v>
      </c>
      <c r="H138" s="82">
        <f t="shared" ref="H138:I138" si="80">H139+H225</f>
        <v>0</v>
      </c>
      <c r="I138" s="82">
        <f t="shared" si="80"/>
        <v>0</v>
      </c>
    </row>
    <row r="139" spans="1:9" x14ac:dyDescent="0.25">
      <c r="A139" s="136">
        <v>3</v>
      </c>
      <c r="B139" s="137"/>
      <c r="C139" s="138"/>
      <c r="D139" s="67" t="s">
        <v>9</v>
      </c>
      <c r="E139" s="8"/>
      <c r="F139" s="9">
        <f>F140+F141</f>
        <v>9010</v>
      </c>
      <c r="G139" s="9">
        <f>G140+G141</f>
        <v>14650</v>
      </c>
      <c r="H139" s="9">
        <f t="shared" ref="H139" si="81">H141</f>
        <v>0</v>
      </c>
      <c r="I139" s="9">
        <f t="shared" ref="I139" si="82">I141</f>
        <v>0</v>
      </c>
    </row>
    <row r="140" spans="1:9" x14ac:dyDescent="0.25">
      <c r="A140" s="83">
        <v>31</v>
      </c>
      <c r="B140" s="66"/>
      <c r="C140" s="67"/>
      <c r="D140" s="67" t="s">
        <v>10</v>
      </c>
      <c r="E140" s="8"/>
      <c r="F140" s="9">
        <f>6040+1040+1440</f>
        <v>8520</v>
      </c>
      <c r="G140" s="9">
        <f>14650-50-1080-740</f>
        <v>12780</v>
      </c>
      <c r="H140" s="9"/>
      <c r="I140" s="9"/>
    </row>
    <row r="141" spans="1:9" x14ac:dyDescent="0.25">
      <c r="A141" s="139">
        <v>32</v>
      </c>
      <c r="B141" s="140"/>
      <c r="C141" s="141"/>
      <c r="D141" s="67" t="s">
        <v>23</v>
      </c>
      <c r="E141" s="8"/>
      <c r="F141" s="9">
        <f>30+460</f>
        <v>490</v>
      </c>
      <c r="G141" s="9">
        <f>50+1080+740</f>
        <v>1870</v>
      </c>
      <c r="H141" s="9">
        <v>0</v>
      </c>
      <c r="I141" s="10">
        <v>0</v>
      </c>
    </row>
    <row r="142" spans="1:9" x14ac:dyDescent="0.25">
      <c r="A142" s="83"/>
      <c r="B142" s="69"/>
      <c r="C142" s="70"/>
      <c r="D142" s="67"/>
      <c r="E142" s="8"/>
      <c r="F142" s="9"/>
      <c r="G142" s="9"/>
      <c r="H142" s="9"/>
      <c r="I142" s="10"/>
    </row>
    <row r="143" spans="1:9" x14ac:dyDescent="0.25">
      <c r="A143" s="83"/>
      <c r="B143" s="69"/>
      <c r="C143" s="70"/>
      <c r="D143" s="67"/>
      <c r="E143" s="8"/>
      <c r="F143" s="9"/>
      <c r="G143" s="9"/>
      <c r="H143" s="9"/>
      <c r="I143" s="10"/>
    </row>
    <row r="144" spans="1:9" x14ac:dyDescent="0.25">
      <c r="A144" s="83"/>
      <c r="B144" s="69"/>
      <c r="C144" s="70"/>
      <c r="D144" s="67"/>
      <c r="E144" s="8"/>
      <c r="F144" s="9"/>
      <c r="G144" s="9"/>
      <c r="H144" s="9"/>
      <c r="I144" s="10"/>
    </row>
    <row r="145" spans="1:9" x14ac:dyDescent="0.25">
      <c r="A145" s="83"/>
      <c r="B145" s="69"/>
      <c r="C145" s="70"/>
      <c r="D145" s="67"/>
      <c r="E145" s="8"/>
      <c r="F145" s="9"/>
      <c r="G145" s="9"/>
      <c r="H145" s="9"/>
      <c r="I145" s="10"/>
    </row>
    <row r="146" spans="1:9" x14ac:dyDescent="0.25">
      <c r="A146" s="68"/>
      <c r="B146" s="69"/>
      <c r="C146" s="70"/>
      <c r="D146" s="67"/>
      <c r="E146" s="8"/>
      <c r="F146" s="9"/>
      <c r="G146" s="9"/>
      <c r="H146" s="9"/>
      <c r="I146" s="10"/>
    </row>
    <row r="147" spans="1:9" x14ac:dyDescent="0.25">
      <c r="A147" s="68"/>
      <c r="B147" s="69"/>
      <c r="C147" s="70"/>
      <c r="D147" s="67"/>
      <c r="E147" s="8"/>
      <c r="F147" s="9"/>
      <c r="G147" s="9"/>
      <c r="H147" s="9"/>
      <c r="I147" s="10"/>
    </row>
    <row r="148" spans="1:9" x14ac:dyDescent="0.25">
      <c r="A148" s="68"/>
      <c r="B148" s="69"/>
      <c r="C148" s="70"/>
      <c r="D148" s="67"/>
      <c r="E148" s="8"/>
      <c r="F148" s="9"/>
      <c r="G148" s="9"/>
      <c r="H148" s="9"/>
      <c r="I148" s="10"/>
    </row>
    <row r="149" spans="1:9" x14ac:dyDescent="0.25">
      <c r="A149" s="68"/>
      <c r="B149" s="69"/>
      <c r="C149" s="70"/>
      <c r="D149" s="67"/>
      <c r="E149" s="8"/>
      <c r="F149" s="9"/>
      <c r="G149" s="9"/>
      <c r="H149" s="9"/>
      <c r="I149" s="10"/>
    </row>
    <row r="150" spans="1:9" x14ac:dyDescent="0.25">
      <c r="A150" s="68"/>
      <c r="B150" s="69"/>
      <c r="C150" s="70"/>
      <c r="D150" s="67"/>
      <c r="E150" s="8"/>
      <c r="F150" s="9"/>
      <c r="G150" s="9"/>
      <c r="H150" s="9"/>
      <c r="I150" s="10"/>
    </row>
    <row r="151" spans="1:9" x14ac:dyDescent="0.25">
      <c r="A151" s="148" t="s">
        <v>26</v>
      </c>
      <c r="B151" s="149"/>
      <c r="C151" s="150"/>
      <c r="D151" s="29" t="s">
        <v>27</v>
      </c>
      <c r="E151" s="8"/>
      <c r="F151" s="9"/>
      <c r="G151" s="9"/>
      <c r="H151" s="9"/>
      <c r="I151" s="9"/>
    </row>
    <row r="152" spans="1:9" ht="14.25" customHeight="1" x14ac:dyDescent="0.25">
      <c r="A152" s="148" t="s">
        <v>30</v>
      </c>
      <c r="B152" s="149"/>
      <c r="C152" s="150"/>
      <c r="D152" s="29" t="s">
        <v>31</v>
      </c>
      <c r="E152" s="8"/>
      <c r="F152" s="9"/>
      <c r="G152" s="9"/>
      <c r="H152" s="9"/>
      <c r="I152" s="9"/>
    </row>
    <row r="153" spans="1:9" ht="15" customHeight="1" x14ac:dyDescent="0.25">
      <c r="A153" s="154" t="s">
        <v>28</v>
      </c>
      <c r="B153" s="155"/>
      <c r="C153" s="156"/>
      <c r="D153" s="39" t="s">
        <v>29</v>
      </c>
      <c r="E153" s="8"/>
      <c r="F153" s="9"/>
      <c r="G153" s="9"/>
      <c r="H153" s="9"/>
      <c r="I153" s="10"/>
    </row>
    <row r="154" spans="1:9" x14ac:dyDescent="0.25">
      <c r="A154" s="136">
        <v>3</v>
      </c>
      <c r="B154" s="137"/>
      <c r="C154" s="138"/>
      <c r="D154" s="28" t="s">
        <v>9</v>
      </c>
      <c r="E154" s="8"/>
      <c r="F154" s="9"/>
      <c r="G154" s="9"/>
      <c r="H154" s="9"/>
      <c r="I154" s="10"/>
    </row>
    <row r="155" spans="1:9" x14ac:dyDescent="0.25">
      <c r="A155" s="139">
        <v>32</v>
      </c>
      <c r="B155" s="140"/>
      <c r="C155" s="141"/>
      <c r="D155" s="28" t="s">
        <v>23</v>
      </c>
      <c r="E155" s="8"/>
      <c r="F155" s="9"/>
      <c r="G155" s="9"/>
      <c r="H155" s="9"/>
      <c r="I155" s="10"/>
    </row>
    <row r="156" spans="1:9" ht="15" customHeight="1" x14ac:dyDescent="0.25">
      <c r="A156" s="154" t="s">
        <v>28</v>
      </c>
      <c r="B156" s="155"/>
      <c r="C156" s="156"/>
      <c r="D156" s="39" t="s">
        <v>29</v>
      </c>
      <c r="E156" s="8"/>
      <c r="F156" s="9"/>
      <c r="G156" s="9"/>
      <c r="H156" s="9"/>
      <c r="I156" s="10"/>
    </row>
    <row r="157" spans="1:9" ht="25.5" x14ac:dyDescent="0.25">
      <c r="A157" s="136">
        <v>4</v>
      </c>
      <c r="B157" s="137"/>
      <c r="C157" s="138"/>
      <c r="D157" s="28" t="s">
        <v>11</v>
      </c>
      <c r="E157" s="8"/>
      <c r="F157" s="9"/>
      <c r="G157" s="9"/>
      <c r="H157" s="9"/>
      <c r="I157" s="10"/>
    </row>
    <row r="158" spans="1:9" ht="25.5" x14ac:dyDescent="0.25">
      <c r="A158" s="139">
        <v>42</v>
      </c>
      <c r="B158" s="140"/>
      <c r="C158" s="141"/>
      <c r="D158" s="28" t="s">
        <v>37</v>
      </c>
      <c r="E158" s="8"/>
      <c r="F158" s="9"/>
      <c r="G158" s="9"/>
      <c r="H158" s="9"/>
      <c r="I158" s="10"/>
    </row>
    <row r="169" spans="6:6" x14ac:dyDescent="0.25">
      <c r="F169" s="9"/>
    </row>
  </sheetData>
  <mergeCells count="107">
    <mergeCell ref="A157:C157"/>
    <mergeCell ref="A158:C158"/>
    <mergeCell ref="A151:C151"/>
    <mergeCell ref="A152:C152"/>
    <mergeCell ref="A153:C153"/>
    <mergeCell ref="A154:C154"/>
    <mergeCell ref="A156:C156"/>
    <mergeCell ref="A155:C155"/>
    <mergeCell ref="A16:C16"/>
    <mergeCell ref="A17:C17"/>
    <mergeCell ref="A18:C18"/>
    <mergeCell ref="A22:C22"/>
    <mergeCell ref="A23:C23"/>
    <mergeCell ref="A24:C24"/>
    <mergeCell ref="A27:C27"/>
    <mergeCell ref="A28:C28"/>
    <mergeCell ref="A29:C29"/>
    <mergeCell ref="A30:C30"/>
    <mergeCell ref="A31:C31"/>
    <mergeCell ref="A32:C32"/>
    <mergeCell ref="A33:C33"/>
    <mergeCell ref="A34:C34"/>
    <mergeCell ref="A46:C46"/>
    <mergeCell ref="A47:C47"/>
    <mergeCell ref="A6:C6"/>
    <mergeCell ref="A7:C7"/>
    <mergeCell ref="A1:I1"/>
    <mergeCell ref="A3:I3"/>
    <mergeCell ref="A5:C5"/>
    <mergeCell ref="A8:C8"/>
    <mergeCell ref="A45:C45"/>
    <mergeCell ref="A48:C48"/>
    <mergeCell ref="A35:C35"/>
    <mergeCell ref="A36:C36"/>
    <mergeCell ref="A41:C41"/>
    <mergeCell ref="A42:C42"/>
    <mergeCell ref="A43:C43"/>
    <mergeCell ref="A38:C38"/>
    <mergeCell ref="A39:C39"/>
    <mergeCell ref="A40:C40"/>
    <mergeCell ref="A54:C54"/>
    <mergeCell ref="A55:C55"/>
    <mergeCell ref="A58:C58"/>
    <mergeCell ref="A59:C59"/>
    <mergeCell ref="A60:C60"/>
    <mergeCell ref="A49:C49"/>
    <mergeCell ref="A50:C50"/>
    <mergeCell ref="A51:C51"/>
    <mergeCell ref="A53:C53"/>
    <mergeCell ref="A75:C75"/>
    <mergeCell ref="A76:C76"/>
    <mergeCell ref="A69:C69"/>
    <mergeCell ref="A70:C70"/>
    <mergeCell ref="A71:C71"/>
    <mergeCell ref="A72:C72"/>
    <mergeCell ref="A74:C74"/>
    <mergeCell ref="A64:C64"/>
    <mergeCell ref="A65:C65"/>
    <mergeCell ref="A66:C66"/>
    <mergeCell ref="A67:C67"/>
    <mergeCell ref="A68:C68"/>
    <mergeCell ref="A95:C95"/>
    <mergeCell ref="A96:C96"/>
    <mergeCell ref="A97:C97"/>
    <mergeCell ref="A100:C100"/>
    <mergeCell ref="A101:C101"/>
    <mergeCell ref="A86:C86"/>
    <mergeCell ref="A87:C87"/>
    <mergeCell ref="A88:C88"/>
    <mergeCell ref="A92:C92"/>
    <mergeCell ref="A132:C132"/>
    <mergeCell ref="A133:C133"/>
    <mergeCell ref="A134:C134"/>
    <mergeCell ref="A107:C107"/>
    <mergeCell ref="A108:C108"/>
    <mergeCell ref="A109:C109"/>
    <mergeCell ref="A127:C127"/>
    <mergeCell ref="A128:C128"/>
    <mergeCell ref="A102:C102"/>
    <mergeCell ref="A103:C103"/>
    <mergeCell ref="A104:C104"/>
    <mergeCell ref="A105:C105"/>
    <mergeCell ref="A106:C106"/>
    <mergeCell ref="A78:C78"/>
    <mergeCell ref="A79:C79"/>
    <mergeCell ref="A80:C80"/>
    <mergeCell ref="A112:C112"/>
    <mergeCell ref="A113:C113"/>
    <mergeCell ref="A141:C141"/>
    <mergeCell ref="A81:C81"/>
    <mergeCell ref="A82:C82"/>
    <mergeCell ref="A119:C119"/>
    <mergeCell ref="A120:C120"/>
    <mergeCell ref="A121:C121"/>
    <mergeCell ref="A123:C123"/>
    <mergeCell ref="A124:C124"/>
    <mergeCell ref="A126:C126"/>
    <mergeCell ref="A111:C111"/>
    <mergeCell ref="A115:C115"/>
    <mergeCell ref="A116:C116"/>
    <mergeCell ref="A118:C118"/>
    <mergeCell ref="A135:C135"/>
    <mergeCell ref="A136:C136"/>
    <mergeCell ref="A138:C138"/>
    <mergeCell ref="A139:C139"/>
    <mergeCell ref="A129:C129"/>
    <mergeCell ref="A131:C131"/>
  </mergeCells>
  <pageMargins left="0.7" right="0.7" top="0.75" bottom="0.75" header="0.3" footer="0.3"/>
  <pageSetup paperSize="9" scale="72" orientation="landscape" r:id="rId1"/>
  <ignoredErrors>
    <ignoredError sqref="F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braće Radić</cp:lastModifiedBy>
  <cp:lastPrinted>2023-09-07T12:06:01Z</cp:lastPrinted>
  <dcterms:created xsi:type="dcterms:W3CDTF">2022-08-12T12:51:27Z</dcterms:created>
  <dcterms:modified xsi:type="dcterms:W3CDTF">2024-11-08T13:23:12Z</dcterms:modified>
</cp:coreProperties>
</file>